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ENOVO\Downloads\"/>
    </mc:Choice>
  </mc:AlternateContent>
  <bookViews>
    <workbookView xWindow="0" yWindow="0" windowWidth="15345" windowHeight="5775"/>
  </bookViews>
  <sheets>
    <sheet name="Sheet1" sheetId="1" r:id="rId1"/>
    <sheet name="Sheet2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9" i="1" l="1"/>
  <c r="C53" i="1" l="1"/>
  <c r="H53" i="1"/>
  <c r="I53" i="1" s="1"/>
  <c r="C54" i="1"/>
  <c r="H54" i="1"/>
  <c r="I54" i="1" s="1"/>
  <c r="C55" i="1"/>
  <c r="I55" i="1" s="1"/>
  <c r="H55" i="1"/>
  <c r="C56" i="1"/>
  <c r="H56" i="1"/>
  <c r="I56" i="1" s="1"/>
  <c r="C57" i="1"/>
  <c r="H57" i="1"/>
  <c r="I57" i="1" s="1"/>
  <c r="C58" i="1"/>
  <c r="H58" i="1"/>
  <c r="I58" i="1" s="1"/>
  <c r="C59" i="1"/>
  <c r="D59" i="1"/>
  <c r="E59" i="1"/>
  <c r="F59" i="1"/>
  <c r="G59" i="1"/>
  <c r="H59" i="1"/>
  <c r="K53" i="1" s="1"/>
  <c r="D61" i="1"/>
  <c r="E61" i="1"/>
  <c r="F61" i="1"/>
  <c r="G61" i="1"/>
  <c r="C60" i="1" l="1"/>
  <c r="K58" i="1"/>
  <c r="K56" i="1"/>
  <c r="K54" i="1"/>
  <c r="K57" i="1"/>
  <c r="K55" i="1"/>
  <c r="C79" i="1"/>
  <c r="C80" i="1"/>
  <c r="C81" i="1"/>
  <c r="C82" i="1"/>
  <c r="C83" i="1"/>
  <c r="C78" i="1"/>
  <c r="F5" i="2"/>
  <c r="F6" i="2"/>
  <c r="F7" i="2"/>
  <c r="F8" i="2"/>
  <c r="F9" i="2"/>
  <c r="F4" i="2"/>
  <c r="E5" i="2"/>
  <c r="E6" i="2"/>
  <c r="E7" i="2"/>
  <c r="E8" i="2"/>
  <c r="E9" i="2"/>
  <c r="E4" i="2"/>
  <c r="D5" i="2"/>
  <c r="D6" i="2"/>
  <c r="D7" i="2"/>
  <c r="D8" i="2"/>
  <c r="D9" i="2"/>
  <c r="D4" i="2"/>
  <c r="C5" i="2"/>
  <c r="C6" i="2"/>
  <c r="C7" i="2"/>
  <c r="C8" i="2"/>
  <c r="C9" i="2"/>
  <c r="C4" i="2"/>
  <c r="B5" i="2"/>
  <c r="B6" i="2"/>
  <c r="B7" i="2"/>
  <c r="B8" i="2"/>
  <c r="B9" i="2"/>
  <c r="B4" i="2"/>
  <c r="L53" i="1" l="1"/>
  <c r="J54" i="1"/>
  <c r="L55" i="1"/>
  <c r="J56" i="1"/>
  <c r="J58" i="1"/>
  <c r="J53" i="1"/>
  <c r="L54" i="1"/>
  <c r="J55" i="1"/>
  <c r="L56" i="1"/>
  <c r="J57" i="1"/>
  <c r="L58" i="1"/>
  <c r="L57" i="1"/>
  <c r="G9" i="2"/>
  <c r="G8" i="2"/>
  <c r="G7" i="2"/>
  <c r="G6" i="2"/>
  <c r="G5" i="2"/>
  <c r="G4" i="2"/>
  <c r="F10" i="2"/>
  <c r="P13" i="2" s="1"/>
  <c r="E10" i="2"/>
  <c r="O13" i="2" s="1"/>
  <c r="D10" i="2"/>
  <c r="N13" i="2" s="1"/>
  <c r="C10" i="2"/>
  <c r="M13" i="2" s="1"/>
  <c r="B10" i="2"/>
  <c r="C84" i="1"/>
  <c r="G10" i="2" l="1"/>
  <c r="H5" i="2" s="1"/>
  <c r="H6" i="2" l="1"/>
  <c r="A11" i="2"/>
  <c r="H8" i="2"/>
  <c r="H4" i="2"/>
  <c r="I4" i="2" s="1"/>
  <c r="I5" i="2" s="1"/>
  <c r="H9" i="2"/>
  <c r="H7" i="2"/>
  <c r="I6" i="2" l="1"/>
  <c r="I7" i="2" s="1"/>
  <c r="I8" i="2" s="1"/>
  <c r="I9" i="2" s="1"/>
  <c r="H10" i="2"/>
  <c r="D80" i="1"/>
  <c r="E80" i="1" s="1"/>
  <c r="D78" i="1"/>
  <c r="G80" i="1" l="1"/>
  <c r="H80" i="1"/>
  <c r="I80" i="1" s="1"/>
  <c r="D81" i="1"/>
  <c r="E81" i="1" s="1"/>
  <c r="E78" i="1"/>
  <c r="D82" i="1"/>
  <c r="E82" i="1" s="1"/>
  <c r="D79" i="1"/>
  <c r="E79" i="1" s="1"/>
  <c r="D83" i="1"/>
  <c r="E83" i="1" s="1"/>
  <c r="D13" i="1"/>
  <c r="E13" i="1"/>
  <c r="F13" i="1"/>
  <c r="G13" i="1"/>
  <c r="D11" i="1"/>
  <c r="E11" i="1"/>
  <c r="E14" i="1" s="1"/>
  <c r="F11" i="1"/>
  <c r="F14" i="1" s="1"/>
  <c r="G11" i="1"/>
  <c r="C11" i="1"/>
  <c r="H6" i="1"/>
  <c r="I6" i="1" s="1"/>
  <c r="H7" i="1"/>
  <c r="I7" i="1" s="1"/>
  <c r="H8" i="1"/>
  <c r="I8" i="1" s="1"/>
  <c r="H9" i="1"/>
  <c r="I9" i="1" s="1"/>
  <c r="H10" i="1"/>
  <c r="I10" i="1" s="1"/>
  <c r="H5" i="1"/>
  <c r="I5" i="1" s="1"/>
  <c r="D14" i="1" l="1"/>
  <c r="G14" i="1"/>
  <c r="D84" i="1"/>
  <c r="G81" i="1"/>
  <c r="H81" i="1"/>
  <c r="I81" i="1" s="1"/>
  <c r="G79" i="1"/>
  <c r="H79" i="1"/>
  <c r="I79" i="1" s="1"/>
  <c r="D85" i="1"/>
  <c r="G83" i="1"/>
  <c r="H83" i="1"/>
  <c r="I83" i="1" s="1"/>
  <c r="G82" i="1"/>
  <c r="H82" i="1"/>
  <c r="I82" i="1" s="1"/>
  <c r="G78" i="1"/>
  <c r="E85" i="1"/>
  <c r="H78" i="1"/>
  <c r="E84" i="1"/>
  <c r="H11" i="1"/>
  <c r="C12" i="1" s="1"/>
  <c r="G84" i="1" l="1"/>
  <c r="I78" i="1"/>
  <c r="H85" i="1"/>
  <c r="H84" i="1"/>
  <c r="I84" i="1" l="1"/>
  <c r="I85" i="1" s="1"/>
</calcChain>
</file>

<file path=xl/sharedStrings.xml><?xml version="1.0" encoding="utf-8"?>
<sst xmlns="http://schemas.openxmlformats.org/spreadsheetml/2006/main" count="93" uniqueCount="55">
  <si>
    <t>BULAN</t>
  </si>
  <si>
    <t>Total produksi (pcs)</t>
  </si>
  <si>
    <t>September</t>
  </si>
  <si>
    <t>Oktober</t>
  </si>
  <si>
    <t>November</t>
  </si>
  <si>
    <t>Desember</t>
  </si>
  <si>
    <t>Januari</t>
  </si>
  <si>
    <t>Februari</t>
  </si>
  <si>
    <t>Total kecacatan produksi (Pcs)</t>
  </si>
  <si>
    <t>Gupil matang</t>
  </si>
  <si>
    <t>Gupil mentah</t>
  </si>
  <si>
    <t>Goresan</t>
  </si>
  <si>
    <t>Retak tepi</t>
  </si>
  <si>
    <t xml:space="preserve">Jumlah total kecacatan </t>
  </si>
  <si>
    <t>jumlah</t>
  </si>
  <si>
    <t>p bar</t>
  </si>
  <si>
    <t>Rata-Rata</t>
  </si>
  <si>
    <t>Total produksi (Pcs)</t>
  </si>
  <si>
    <t>Jumlah kecacatan</t>
  </si>
  <si>
    <t>DPU</t>
  </si>
  <si>
    <t>CTQ</t>
  </si>
  <si>
    <t>Peluang tingkat kecacatan</t>
  </si>
  <si>
    <t>DPMO</t>
  </si>
  <si>
    <t>SIX SIGMA</t>
  </si>
  <si>
    <t>Jumlah</t>
  </si>
  <si>
    <t>RATA CACAT/6BULAN</t>
  </si>
  <si>
    <t>P</t>
  </si>
  <si>
    <t>UCL</t>
  </si>
  <si>
    <t>CL</t>
  </si>
  <si>
    <t>LCL</t>
  </si>
  <si>
    <t>Jenis Cacat</t>
  </si>
  <si>
    <t>Jumlah Kecacatan</t>
  </si>
  <si>
    <t>Frekuensi Kumulatif</t>
  </si>
  <si>
    <t>Persentase (%)</t>
  </si>
  <si>
    <t>Kumulatif (%)</t>
  </si>
  <si>
    <t>Gupil Matang</t>
  </si>
  <si>
    <t>Gupil Mentah</t>
  </si>
  <si>
    <t xml:space="preserve">Goresan </t>
  </si>
  <si>
    <t xml:space="preserve">Retak tepi </t>
  </si>
  <si>
    <t xml:space="preserve">jumlah </t>
  </si>
  <si>
    <t>Bulan</t>
  </si>
  <si>
    <t>Total Produksi (Kg)</t>
  </si>
  <si>
    <t>Presentase Kecacatan (%)</t>
  </si>
  <si>
    <t xml:space="preserve">Gupil Matang </t>
  </si>
  <si>
    <t xml:space="preserve">Gupil Mentah </t>
  </si>
  <si>
    <t>Retak Tepi</t>
  </si>
  <si>
    <t>Persentase Kumulatif (%)</t>
  </si>
  <si>
    <t>%  Cacat</t>
  </si>
  <si>
    <t>Presentase Defect Perbulan</t>
  </si>
  <si>
    <t>Total Kecacatan Produk (Pcs)</t>
  </si>
  <si>
    <t>Tahap Define ( Critical To Quality )</t>
  </si>
  <si>
    <t>Perhitungan CL, UCL, LCL</t>
  </si>
  <si>
    <t>Perhitungan DPMO dan Sigma</t>
  </si>
  <si>
    <t>Perhitungan presentase dan komulatif produk cacat</t>
  </si>
  <si>
    <t>`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</si>
</sst>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%"/>
    <numFmt numFmtId="165" formatCode="0.0000"/>
    <numFmt numFmtId="166" formatCode="0.00000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sz val="16"/>
      <color theme="1"/>
      <name val="Times New Roman"/>
      <family val="1"/>
    </font>
    <font>
      <b/>
      <sz val="18"/>
      <color theme="1"/>
      <name val="Times New Roman"/>
      <family val="1"/>
    </font>
    <font>
      <sz val="16"/>
      <color theme="1"/>
      <name val="Times New Roman"/>
      <family val="1"/>
    </font>
  </fonts>
  <fills count="10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CC0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8" tint="0.59999389629810485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09">
    <xf numFmtId="0" fontId="0" fillId="0" borderId="0" xfId="0"/>
    <xf numFmtId="0" fontId="0" fillId="0" borderId="1" xfId="0" applyBorder="1"/>
    <xf numFmtId="0" fontId="2" fillId="0" borderId="1" xfId="0" applyFont="1" applyBorder="1" applyAlignment="1">
      <alignment horizontal="center" vertical="center"/>
    </xf>
    <xf numFmtId="9" fontId="0" fillId="0" borderId="1" xfId="1" applyFont="1" applyBorder="1"/>
    <xf numFmtId="0" fontId="2" fillId="2" borderId="1" xfId="0" applyFont="1" applyFill="1" applyBorder="1"/>
    <xf numFmtId="9" fontId="2" fillId="2" borderId="1" xfId="1" applyFont="1" applyFill="1" applyBorder="1"/>
    <xf numFmtId="0" fontId="0" fillId="3" borderId="0" xfId="0" applyFill="1"/>
    <xf numFmtId="0" fontId="2" fillId="3" borderId="0" xfId="0" applyFont="1" applyFill="1"/>
    <xf numFmtId="0" fontId="2" fillId="3" borderId="1" xfId="0" applyFont="1" applyFill="1" applyBorder="1"/>
    <xf numFmtId="3" fontId="2" fillId="3" borderId="1" xfId="0" applyNumberFormat="1" applyFont="1" applyFill="1" applyBorder="1"/>
    <xf numFmtId="0" fontId="2" fillId="3" borderId="1" xfId="0" applyFont="1" applyFill="1" applyBorder="1" applyAlignment="1">
      <alignment horizontal="center" vertical="center"/>
    </xf>
    <xf numFmtId="0" fontId="0" fillId="3" borderId="1" xfId="0" applyFill="1" applyBorder="1"/>
    <xf numFmtId="0" fontId="2" fillId="3" borderId="1" xfId="0" applyFont="1" applyFill="1" applyBorder="1" applyAlignment="1">
      <alignment horizontal="center"/>
    </xf>
    <xf numFmtId="3" fontId="2" fillId="3" borderId="1" xfId="0" applyNumberFormat="1" applyFont="1" applyFill="1" applyBorder="1" applyAlignment="1">
      <alignment horizontal="center" vertical="center"/>
    </xf>
    <xf numFmtId="0" fontId="2" fillId="3" borderId="2" xfId="0" applyFont="1" applyFill="1" applyBorder="1"/>
    <xf numFmtId="0" fontId="2" fillId="3" borderId="7" xfId="0" applyFont="1" applyFill="1" applyBorder="1"/>
    <xf numFmtId="0" fontId="2" fillId="4" borderId="1" xfId="0" applyFont="1" applyFill="1" applyBorder="1"/>
    <xf numFmtId="2" fontId="2" fillId="3" borderId="1" xfId="0" applyNumberFormat="1" applyFont="1" applyFill="1" applyBorder="1"/>
    <xf numFmtId="0" fontId="2" fillId="5" borderId="1" xfId="0" applyFont="1" applyFill="1" applyBorder="1"/>
    <xf numFmtId="3" fontId="2" fillId="3" borderId="1" xfId="0" applyNumberFormat="1" applyFont="1" applyFill="1" applyBorder="1" applyAlignment="1">
      <alignment horizontal="center"/>
    </xf>
    <xf numFmtId="3" fontId="2" fillId="3" borderId="1" xfId="0" applyNumberFormat="1" applyFont="1" applyFill="1" applyBorder="1" applyAlignment="1"/>
    <xf numFmtId="0" fontId="2" fillId="2" borderId="2" xfId="0" applyFont="1" applyFill="1" applyBorder="1"/>
    <xf numFmtId="2" fontId="2" fillId="2" borderId="2" xfId="0" applyNumberFormat="1" applyFont="1" applyFill="1" applyBorder="1"/>
    <xf numFmtId="0" fontId="2" fillId="6" borderId="1" xfId="0" applyFont="1" applyFill="1" applyBorder="1" applyAlignment="1">
      <alignment horizontal="center" vertical="center" wrapText="1"/>
    </xf>
    <xf numFmtId="9" fontId="2" fillId="3" borderId="1" xfId="0" applyNumberFormat="1" applyFont="1" applyFill="1" applyBorder="1"/>
    <xf numFmtId="3" fontId="2" fillId="2" borderId="1" xfId="0" applyNumberFormat="1" applyFont="1" applyFill="1" applyBorder="1"/>
    <xf numFmtId="3" fontId="2" fillId="2" borderId="1" xfId="0" applyNumberFormat="1" applyFont="1" applyFill="1" applyBorder="1" applyAlignment="1">
      <alignment horizontal="center" vertical="center"/>
    </xf>
    <xf numFmtId="9" fontId="0" fillId="0" borderId="1" xfId="0" applyNumberFormat="1" applyBorder="1"/>
    <xf numFmtId="0" fontId="2" fillId="8" borderId="1" xfId="0" applyFont="1" applyFill="1" applyBorder="1" applyAlignment="1">
      <alignment horizontal="center" vertical="center" wrapText="1"/>
    </xf>
    <xf numFmtId="0" fontId="0" fillId="2" borderId="1" xfId="0" applyFill="1" applyBorder="1"/>
    <xf numFmtId="165" fontId="2" fillId="3" borderId="1" xfId="0" applyNumberFormat="1" applyFont="1" applyFill="1" applyBorder="1"/>
    <xf numFmtId="166" fontId="2" fillId="3" borderId="1" xfId="0" applyNumberFormat="1" applyFont="1" applyFill="1" applyBorder="1" applyAlignment="1">
      <alignment horizontal="center"/>
    </xf>
    <xf numFmtId="165" fontId="2" fillId="3" borderId="1" xfId="1" applyNumberFormat="1" applyFont="1" applyFill="1" applyBorder="1" applyAlignment="1">
      <alignment horizontal="center"/>
    </xf>
    <xf numFmtId="165" fontId="2" fillId="3" borderId="1" xfId="0" applyNumberFormat="1" applyFont="1" applyFill="1" applyBorder="1" applyAlignment="1">
      <alignment horizontal="center"/>
    </xf>
    <xf numFmtId="9" fontId="2" fillId="2" borderId="1" xfId="1" applyNumberFormat="1" applyFont="1" applyFill="1" applyBorder="1"/>
    <xf numFmtId="3" fontId="2" fillId="2" borderId="1" xfId="0" applyNumberFormat="1" applyFont="1" applyFill="1" applyBorder="1" applyAlignment="1">
      <alignment horizontal="center"/>
    </xf>
    <xf numFmtId="164" fontId="2" fillId="3" borderId="1" xfId="0" applyNumberFormat="1" applyFont="1" applyFill="1" applyBorder="1" applyAlignment="1">
      <alignment horizontal="center" vertical="center"/>
    </xf>
    <xf numFmtId="3" fontId="0" fillId="0" borderId="1" xfId="0" applyNumberFormat="1" applyBorder="1"/>
    <xf numFmtId="0" fontId="2" fillId="3" borderId="7" xfId="0" applyFont="1" applyFill="1" applyBorder="1" applyAlignment="1">
      <alignment vertical="center"/>
    </xf>
    <xf numFmtId="0" fontId="2" fillId="3" borderId="0" xfId="0" applyFont="1" applyFill="1" applyBorder="1" applyAlignment="1">
      <alignment vertical="center"/>
    </xf>
    <xf numFmtId="10" fontId="2" fillId="3" borderId="7" xfId="0" applyNumberFormat="1" applyFont="1" applyFill="1" applyBorder="1" applyAlignment="1">
      <alignment vertical="center"/>
    </xf>
    <xf numFmtId="10" fontId="2" fillId="3" borderId="0" xfId="0" applyNumberFormat="1" applyFont="1" applyFill="1" applyBorder="1" applyAlignment="1">
      <alignment vertical="center"/>
    </xf>
    <xf numFmtId="0" fontId="0" fillId="3" borderId="8" xfId="0" applyFill="1" applyBorder="1"/>
    <xf numFmtId="0" fontId="0" fillId="3" borderId="7" xfId="0" applyFill="1" applyBorder="1"/>
    <xf numFmtId="0" fontId="0" fillId="3" borderId="9" xfId="0" applyFill="1" applyBorder="1"/>
    <xf numFmtId="0" fontId="0" fillId="3" borderId="10" xfId="0" applyFill="1" applyBorder="1"/>
    <xf numFmtId="0" fontId="0" fillId="3" borderId="0" xfId="0" applyFill="1" applyBorder="1"/>
    <xf numFmtId="0" fontId="0" fillId="3" borderId="11" xfId="0" applyFill="1" applyBorder="1"/>
    <xf numFmtId="0" fontId="0" fillId="3" borderId="12" xfId="0" applyFill="1" applyBorder="1"/>
    <xf numFmtId="0" fontId="0" fillId="3" borderId="13" xfId="0" applyFill="1" applyBorder="1"/>
    <xf numFmtId="0" fontId="0" fillId="3" borderId="14" xfId="0" applyFill="1" applyBorder="1"/>
    <xf numFmtId="0" fontId="2" fillId="3" borderId="0" xfId="0" applyFont="1" applyFill="1" applyBorder="1"/>
    <xf numFmtId="3" fontId="2" fillId="3" borderId="0" xfId="0" applyNumberFormat="1" applyFont="1" applyFill="1" applyBorder="1"/>
    <xf numFmtId="10" fontId="2" fillId="3" borderId="1" xfId="1" applyNumberFormat="1" applyFont="1" applyFill="1" applyBorder="1" applyAlignment="1">
      <alignment horizontal="center" vertical="center"/>
    </xf>
    <xf numFmtId="2" fontId="2" fillId="3" borderId="1" xfId="0" applyNumberFormat="1" applyFont="1" applyFill="1" applyBorder="1" applyAlignment="1">
      <alignment horizontal="center" vertical="center"/>
    </xf>
    <xf numFmtId="4" fontId="2" fillId="3" borderId="1" xfId="0" applyNumberFormat="1" applyFont="1" applyFill="1" applyBorder="1" applyAlignment="1">
      <alignment horizontal="center" vertical="center"/>
    </xf>
    <xf numFmtId="0" fontId="2" fillId="9" borderId="1" xfId="0" applyFont="1" applyFill="1" applyBorder="1" applyAlignment="1">
      <alignment horizontal="center" vertical="center"/>
    </xf>
    <xf numFmtId="3" fontId="2" fillId="9" borderId="1" xfId="0" applyNumberFormat="1" applyFont="1" applyFill="1" applyBorder="1" applyAlignment="1">
      <alignment horizontal="center" vertical="center"/>
    </xf>
    <xf numFmtId="2" fontId="2" fillId="9" borderId="1" xfId="0" applyNumberFormat="1" applyFont="1" applyFill="1" applyBorder="1" applyAlignment="1">
      <alignment horizontal="center" vertical="center"/>
    </xf>
    <xf numFmtId="9" fontId="2" fillId="9" borderId="1" xfId="1" applyFont="1" applyFill="1" applyBorder="1" applyAlignment="1">
      <alignment horizontal="center" vertical="center"/>
    </xf>
    <xf numFmtId="0" fontId="2" fillId="3" borderId="13" xfId="0" applyFont="1" applyFill="1" applyBorder="1" applyAlignment="1">
      <alignment vertical="center"/>
    </xf>
    <xf numFmtId="10" fontId="2" fillId="3" borderId="13" xfId="0" applyNumberFormat="1" applyFont="1" applyFill="1" applyBorder="1" applyAlignment="1">
      <alignment vertical="center"/>
    </xf>
    <xf numFmtId="0" fontId="2" fillId="3" borderId="13" xfId="0" applyFont="1" applyFill="1" applyBorder="1"/>
    <xf numFmtId="3" fontId="2" fillId="3" borderId="0" xfId="0" applyNumberFormat="1" applyFont="1" applyFill="1" applyBorder="1" applyAlignment="1"/>
    <xf numFmtId="9" fontId="2" fillId="3" borderId="0" xfId="0" applyNumberFormat="1" applyFont="1" applyFill="1" applyBorder="1"/>
    <xf numFmtId="0" fontId="2" fillId="3" borderId="0" xfId="0" applyFont="1" applyFill="1" applyBorder="1" applyAlignment="1">
      <alignment horizontal="center" vertical="center" wrapText="1"/>
    </xf>
    <xf numFmtId="0" fontId="2" fillId="3" borderId="0" xfId="0" applyFont="1" applyFill="1" applyBorder="1" applyAlignment="1">
      <alignment horizontal="center" vertical="center"/>
    </xf>
    <xf numFmtId="0" fontId="6" fillId="3" borderId="10" xfId="0" applyFont="1" applyFill="1" applyBorder="1"/>
    <xf numFmtId="0" fontId="6" fillId="3" borderId="0" xfId="0" applyFont="1" applyFill="1" applyBorder="1"/>
    <xf numFmtId="0" fontId="6" fillId="3" borderId="11" xfId="0" applyFont="1" applyFill="1" applyBorder="1"/>
    <xf numFmtId="0" fontId="6" fillId="3" borderId="0" xfId="0" applyFont="1" applyFill="1"/>
    <xf numFmtId="0" fontId="0" fillId="2" borderId="10" xfId="0" applyFill="1" applyBorder="1"/>
    <xf numFmtId="0" fontId="2" fillId="7" borderId="2" xfId="0" applyFont="1" applyFill="1" applyBorder="1" applyAlignment="1">
      <alignment horizontal="center" vertical="center"/>
    </xf>
    <xf numFmtId="0" fontId="2" fillId="7" borderId="3" xfId="0" applyFont="1" applyFill="1" applyBorder="1" applyAlignment="1">
      <alignment horizontal="center" vertical="center"/>
    </xf>
    <xf numFmtId="10" fontId="2" fillId="3" borderId="7" xfId="0" applyNumberFormat="1" applyFont="1" applyFill="1" applyBorder="1" applyAlignment="1">
      <alignment vertical="center"/>
    </xf>
    <xf numFmtId="10" fontId="2" fillId="3" borderId="0" xfId="0" applyNumberFormat="1" applyFont="1" applyFill="1" applyBorder="1" applyAlignment="1">
      <alignment vertical="center"/>
    </xf>
    <xf numFmtId="10" fontId="2" fillId="3" borderId="13" xfId="0" applyNumberFormat="1" applyFont="1" applyFill="1" applyBorder="1" applyAlignment="1">
      <alignment vertical="center"/>
    </xf>
    <xf numFmtId="0" fontId="4" fillId="5" borderId="0" xfId="0" applyFont="1" applyFill="1" applyBorder="1" applyAlignment="1">
      <alignment horizontal="center"/>
    </xf>
    <xf numFmtId="0" fontId="2" fillId="4" borderId="2" xfId="0" applyFont="1" applyFill="1" applyBorder="1" applyAlignment="1">
      <alignment horizontal="center" vertical="center"/>
    </xf>
    <xf numFmtId="0" fontId="2" fillId="4" borderId="3" xfId="0" applyFont="1" applyFill="1" applyBorder="1" applyAlignment="1">
      <alignment horizontal="center" vertical="center"/>
    </xf>
    <xf numFmtId="0" fontId="2" fillId="9" borderId="1" xfId="0" applyFont="1" applyFill="1" applyBorder="1" applyAlignment="1">
      <alignment horizontal="center" vertical="center"/>
    </xf>
    <xf numFmtId="0" fontId="2" fillId="9" borderId="1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3" borderId="7" xfId="0" applyFont="1" applyFill="1" applyBorder="1" applyAlignment="1">
      <alignment horizontal="center" vertical="center"/>
    </xf>
    <xf numFmtId="0" fontId="3" fillId="3" borderId="9" xfId="0" applyFont="1" applyFill="1" applyBorder="1" applyAlignment="1">
      <alignment horizontal="center" vertical="center"/>
    </xf>
    <xf numFmtId="0" fontId="5" fillId="7" borderId="10" xfId="0" applyFont="1" applyFill="1" applyBorder="1" applyAlignment="1">
      <alignment horizontal="center" vertical="center"/>
    </xf>
    <xf numFmtId="0" fontId="5" fillId="7" borderId="0" xfId="0" applyFont="1" applyFill="1" applyBorder="1" applyAlignment="1">
      <alignment horizontal="center" vertical="center"/>
    </xf>
    <xf numFmtId="0" fontId="2" fillId="7" borderId="2" xfId="0" applyFont="1" applyFill="1" applyBorder="1" applyAlignment="1">
      <alignment horizontal="center" vertical="center" wrapText="1"/>
    </xf>
    <xf numFmtId="0" fontId="2" fillId="7" borderId="3" xfId="0" applyFont="1" applyFill="1" applyBorder="1" applyAlignment="1">
      <alignment horizontal="center" vertical="center" wrapText="1"/>
    </xf>
    <xf numFmtId="0" fontId="2" fillId="7" borderId="2" xfId="0" applyNumberFormat="1" applyFont="1" applyFill="1" applyBorder="1" applyAlignment="1">
      <alignment horizontal="center" vertical="center" wrapText="1"/>
    </xf>
    <xf numFmtId="0" fontId="2" fillId="7" borderId="3" xfId="0" applyNumberFormat="1" applyFont="1" applyFill="1" applyBorder="1" applyAlignment="1">
      <alignment horizontal="center" vertical="center" wrapText="1"/>
    </xf>
    <xf numFmtId="0" fontId="2" fillId="7" borderId="2" xfId="0" applyFont="1" applyFill="1" applyBorder="1" applyAlignment="1">
      <alignment horizontal="center" vertical="top" wrapText="1"/>
    </xf>
    <xf numFmtId="0" fontId="2" fillId="7" borderId="3" xfId="0" applyFont="1" applyFill="1" applyBorder="1" applyAlignment="1">
      <alignment horizontal="center" vertical="top" wrapText="1"/>
    </xf>
    <xf numFmtId="0" fontId="2" fillId="7" borderId="4" xfId="0" applyFont="1" applyFill="1" applyBorder="1" applyAlignment="1">
      <alignment horizontal="center" vertical="center"/>
    </xf>
    <xf numFmtId="0" fontId="2" fillId="7" borderId="5" xfId="0" applyFont="1" applyFill="1" applyBorder="1" applyAlignment="1">
      <alignment horizontal="center" vertical="center"/>
    </xf>
    <xf numFmtId="0" fontId="2" fillId="7" borderId="6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center" vertical="center"/>
    </xf>
    <xf numFmtId="0" fontId="2" fillId="4" borderId="2" xfId="0" applyFont="1" applyFill="1" applyBorder="1" applyAlignment="1">
      <alignment horizontal="center" vertical="top" wrapText="1"/>
    </xf>
    <xf numFmtId="0" fontId="2" fillId="4" borderId="3" xfId="0" applyFont="1" applyFill="1" applyBorder="1" applyAlignment="1">
      <alignment horizontal="center" vertical="top" wrapText="1"/>
    </xf>
    <xf numFmtId="0" fontId="2" fillId="4" borderId="4" xfId="0" applyFont="1" applyFill="1" applyBorder="1" applyAlignment="1">
      <alignment horizontal="center" vertical="center"/>
    </xf>
    <xf numFmtId="0" fontId="2" fillId="4" borderId="5" xfId="0" applyFont="1" applyFill="1" applyBorder="1" applyAlignment="1">
      <alignment horizontal="center" vertical="center"/>
    </xf>
    <xf numFmtId="0" fontId="2" fillId="4" borderId="6" xfId="0" applyFont="1" applyFill="1" applyBorder="1" applyAlignment="1">
      <alignment horizontal="center" vertical="center"/>
    </xf>
    <xf numFmtId="0" fontId="2" fillId="3" borderId="7" xfId="0" applyFont="1" applyFill="1" applyBorder="1" applyAlignment="1">
      <alignment vertical="center"/>
    </xf>
    <xf numFmtId="0" fontId="2" fillId="3" borderId="0" xfId="0" applyFont="1" applyFill="1" applyBorder="1" applyAlignment="1">
      <alignment vertical="center"/>
    </xf>
    <xf numFmtId="0" fontId="2" fillId="3" borderId="13" xfId="0" applyFont="1" applyFill="1" applyBorder="1" applyAlignment="1">
      <alignment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wrapText="1"/>
    </xf>
    <xf numFmtId="166" fontId="0" fillId="3" borderId="1" xfId="0" applyNumberFormat="1" applyFill="1" applyBorder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colors>
    <mruColors>
      <color rgb="FFCCFFCC"/>
      <color rgb="FF3399FF"/>
      <color rgb="FF66FF66"/>
      <color rgb="FFFF3300"/>
      <color rgb="FFFFFF00"/>
      <color rgb="FFFFFF99"/>
      <color rgb="FFFF9966"/>
      <color rgb="FFFFCC00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DPU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trendline>
            <c:spPr>
              <a:ln w="19050" cap="rnd">
                <a:solidFill>
                  <a:srgbClr val="FF0000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val>
            <c:numRef>
              <c:f>Sheet1!$E$78:$E$83</c:f>
              <c:numCache>
                <c:formatCode>0.00%</c:formatCode>
                <c:ptCount val="6"/>
                <c:pt idx="0">
                  <c:v>2.631384251152926E-2</c:v>
                </c:pt>
                <c:pt idx="1">
                  <c:v>2.762493490025587E-2</c:v>
                </c:pt>
                <c:pt idx="2">
                  <c:v>2.4090045983848458E-2</c:v>
                </c:pt>
                <c:pt idx="3">
                  <c:v>2.3142746013224427E-2</c:v>
                </c:pt>
                <c:pt idx="4">
                  <c:v>2.0662629141432135E-2</c:v>
                </c:pt>
                <c:pt idx="5">
                  <c:v>3.225875594804304E-2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C5E6-4D79-90E0-9C36FEAD23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27227000"/>
        <c:axId val="327227784"/>
      </c:barChart>
      <c:catAx>
        <c:axId val="3272270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27227784"/>
        <c:crosses val="autoZero"/>
        <c:auto val="1"/>
        <c:lblAlgn val="ctr"/>
        <c:lblOffset val="100"/>
        <c:noMultiLvlLbl val="0"/>
      </c:catAx>
      <c:valAx>
        <c:axId val="3272277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/>
              </a:solidFill>
              <a:round/>
            </a:ln>
            <a:effectLst/>
          </c:spPr>
        </c:majorGridlines>
        <c:numFmt formatCode="0.00%" sourceLinked="1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27227000"/>
        <c:crosses val="autoZero"/>
        <c:crossBetween val="between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noFill/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 b="1">
                <a:solidFill>
                  <a:schemeClr val="tx1"/>
                </a:solidFill>
              </a:rPr>
              <a:t>P-Chart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Sheet1!$I$51</c:f>
              <c:strCache>
                <c:ptCount val="1"/>
                <c:pt idx="0">
                  <c:v>P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val>
            <c:numRef>
              <c:f>Sheet1!$I$52:$I$58</c:f>
              <c:numCache>
                <c:formatCode>0.000000</c:formatCode>
                <c:ptCount val="7"/>
                <c:pt idx="1">
                  <c:v>2.631384251152926E-2</c:v>
                </c:pt>
                <c:pt idx="2">
                  <c:v>2.762493490025587E-2</c:v>
                </c:pt>
                <c:pt idx="3">
                  <c:v>2.3335087277801926E-3</c:v>
                </c:pt>
                <c:pt idx="4">
                  <c:v>2.3142746013224427E-2</c:v>
                </c:pt>
                <c:pt idx="5">
                  <c:v>2.0662629141432135E-2</c:v>
                </c:pt>
                <c:pt idx="6">
                  <c:v>3.225875594804304E-2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9E73-4324-B4A0-B5123FCDE3AF}"/>
            </c:ext>
          </c:extLst>
        </c:ser>
        <c:ser>
          <c:idx val="1"/>
          <c:order val="1"/>
          <c:tx>
            <c:strRef>
              <c:f>Sheet1!$J$51</c:f>
              <c:strCache>
                <c:ptCount val="1"/>
                <c:pt idx="0">
                  <c:v>UCL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val>
            <c:numRef>
              <c:f>Sheet1!$J$52:$J$58</c:f>
              <c:numCache>
                <c:formatCode>General</c:formatCode>
                <c:ptCount val="7"/>
                <c:pt idx="1">
                  <c:v>2.895905082654723E-2</c:v>
                </c:pt>
                <c:pt idx="2" formatCode="0.0000">
                  <c:v>2.8827422282547525E-2</c:v>
                </c:pt>
                <c:pt idx="3" formatCode="0.0000">
                  <c:v>2.8842986951936128E-2</c:v>
                </c:pt>
                <c:pt idx="4" formatCode="0.0000">
                  <c:v>2.8936496829149807E-2</c:v>
                </c:pt>
                <c:pt idx="5" formatCode="0.0000">
                  <c:v>2.8900302585493583E-2</c:v>
                </c:pt>
                <c:pt idx="6" formatCode="0.0000">
                  <c:v>2.87457429536335E-2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9E73-4324-B4A0-B5123FCDE3AF}"/>
            </c:ext>
          </c:extLst>
        </c:ser>
        <c:ser>
          <c:idx val="2"/>
          <c:order val="2"/>
          <c:tx>
            <c:strRef>
              <c:f>Sheet1!$K$51</c:f>
              <c:strCache>
                <c:ptCount val="1"/>
                <c:pt idx="0">
                  <c:v>CL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val>
            <c:numRef>
              <c:f>Sheet1!$K$52:$K$58</c:f>
              <c:numCache>
                <c:formatCode>0.0000</c:formatCode>
                <c:ptCount val="7"/>
                <c:pt idx="1">
                  <c:v>2.5809273840769902E-2</c:v>
                </c:pt>
                <c:pt idx="2">
                  <c:v>2.5809273840769902E-2</c:v>
                </c:pt>
                <c:pt idx="3">
                  <c:v>2.5809273840769902E-2</c:v>
                </c:pt>
                <c:pt idx="4">
                  <c:v>2.5809273840769902E-2</c:v>
                </c:pt>
                <c:pt idx="5">
                  <c:v>2.5809273840769902E-2</c:v>
                </c:pt>
                <c:pt idx="6">
                  <c:v>2.5809273840769902E-2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9E73-4324-B4A0-B5123FCDE3AF}"/>
            </c:ext>
          </c:extLst>
        </c:ser>
        <c:ser>
          <c:idx val="3"/>
          <c:order val="3"/>
          <c:tx>
            <c:strRef>
              <c:f>Sheet1!$L$51</c:f>
              <c:strCache>
                <c:ptCount val="1"/>
                <c:pt idx="0">
                  <c:v>LCL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val>
            <c:numRef>
              <c:f>Sheet1!$L$52:$L$58</c:f>
              <c:numCache>
                <c:formatCode>0.0000</c:formatCode>
                <c:ptCount val="7"/>
                <c:pt idx="1">
                  <c:v>2.2659496854992574E-2</c:v>
                </c:pt>
                <c:pt idx="2">
                  <c:v>2.2791125398992279E-2</c:v>
                </c:pt>
                <c:pt idx="3">
                  <c:v>2.2775560729603676E-2</c:v>
                </c:pt>
                <c:pt idx="4">
                  <c:v>2.2682050852389998E-2</c:v>
                </c:pt>
                <c:pt idx="5">
                  <c:v>2.2718245096046221E-2</c:v>
                </c:pt>
                <c:pt idx="6">
                  <c:v>2.2872804727906305E-2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3-9E73-4324-B4A0-B5123FCDE3A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7228568"/>
        <c:axId val="327229744"/>
      </c:lineChart>
      <c:catAx>
        <c:axId val="327228568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27229744"/>
        <c:crosses val="autoZero"/>
        <c:auto val="1"/>
        <c:lblAlgn val="ctr"/>
        <c:lblOffset val="100"/>
        <c:noMultiLvlLbl val="0"/>
      </c:catAx>
      <c:valAx>
        <c:axId val="3272297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/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2722856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1" i="0" u="none" strike="noStrike" kern="1200" baseline="0">
              <a:solidFill>
                <a:schemeClr val="tx1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Diagram Pareto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Sheet1!$B$28</c:f>
              <c:strCache>
                <c:ptCount val="1"/>
                <c:pt idx="0">
                  <c:v>Jumlah Kecacatan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Sheet1!$A$29:$A$32</c:f>
              <c:strCache>
                <c:ptCount val="4"/>
                <c:pt idx="0">
                  <c:v>Gupil Matang</c:v>
                </c:pt>
                <c:pt idx="1">
                  <c:v>Gupil Mentah</c:v>
                </c:pt>
                <c:pt idx="2">
                  <c:v>Goresan </c:v>
                </c:pt>
                <c:pt idx="3">
                  <c:v>Retak tepi </c:v>
                </c:pt>
              </c:strCache>
            </c:strRef>
          </c:cat>
          <c:val>
            <c:numRef>
              <c:f>Sheet1!$B$29:$B$32</c:f>
              <c:numCache>
                <c:formatCode>#,##0</c:formatCode>
                <c:ptCount val="4"/>
                <c:pt idx="0">
                  <c:v>2668</c:v>
                </c:pt>
                <c:pt idx="1">
                  <c:v>2158</c:v>
                </c:pt>
                <c:pt idx="2">
                  <c:v>1255</c:v>
                </c:pt>
                <c:pt idx="3">
                  <c:v>586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DB78-46DF-AEAB-D3E9BB7AD4D2}"/>
            </c:ext>
          </c:extLst>
        </c:ser>
        <c:ser>
          <c:idx val="2"/>
          <c:order val="1"/>
          <c:tx>
            <c:strRef>
              <c:f>Sheet1!$D$28</c:f>
              <c:strCache>
                <c:ptCount val="1"/>
                <c:pt idx="0">
                  <c:v>Persentase (%)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Sheet1!$A$29:$A$32</c:f>
              <c:strCache>
                <c:ptCount val="4"/>
                <c:pt idx="0">
                  <c:v>Gupil Matang</c:v>
                </c:pt>
                <c:pt idx="1">
                  <c:v>Gupil Mentah</c:v>
                </c:pt>
                <c:pt idx="2">
                  <c:v>Goresan </c:v>
                </c:pt>
                <c:pt idx="3">
                  <c:v>Retak tepi </c:v>
                </c:pt>
              </c:strCache>
            </c:strRef>
          </c:cat>
          <c:val>
            <c:numRef>
              <c:f>Sheet1!$D$29:$D$32</c:f>
              <c:numCache>
                <c:formatCode>0%</c:formatCode>
                <c:ptCount val="4"/>
                <c:pt idx="0">
                  <c:v>0.40017999100044999</c:v>
                </c:pt>
                <c:pt idx="1">
                  <c:v>0.32368381580920952</c:v>
                </c:pt>
                <c:pt idx="2">
                  <c:v>0.18824058797060148</c:v>
                </c:pt>
                <c:pt idx="3">
                  <c:v>8.7895605219739006E-2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DB78-46DF-AEAB-D3E9BB7AD4D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27225040"/>
        <c:axId val="154046440"/>
      </c:barChart>
      <c:lineChart>
        <c:grouping val="standard"/>
        <c:varyColors val="0"/>
        <c:ser>
          <c:idx val="3"/>
          <c:order val="2"/>
          <c:tx>
            <c:strRef>
              <c:f>Sheet1!$E$28</c:f>
              <c:strCache>
                <c:ptCount val="1"/>
                <c:pt idx="0">
                  <c:v>Kumulatif (%)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Sheet1!$A$29:$A$32</c:f>
              <c:strCache>
                <c:ptCount val="4"/>
                <c:pt idx="0">
                  <c:v>Gupil Matang</c:v>
                </c:pt>
                <c:pt idx="1">
                  <c:v>Gupil Mentah</c:v>
                </c:pt>
                <c:pt idx="2">
                  <c:v>Goresan </c:v>
                </c:pt>
                <c:pt idx="3">
                  <c:v>Retak tepi </c:v>
                </c:pt>
              </c:strCache>
            </c:strRef>
          </c:cat>
          <c:val>
            <c:numRef>
              <c:f>Sheet1!$E$29:$E$32</c:f>
              <c:numCache>
                <c:formatCode>0%</c:formatCode>
                <c:ptCount val="4"/>
                <c:pt idx="0">
                  <c:v>0.40017999100044999</c:v>
                </c:pt>
                <c:pt idx="1">
                  <c:v>0.72386380680965945</c:v>
                </c:pt>
                <c:pt idx="2">
                  <c:v>0.91210439478026095</c:v>
                </c:pt>
                <c:pt idx="3">
                  <c:v>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3-DB78-46DF-AEAB-D3E9BB7AD4D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4045264"/>
        <c:axId val="154047224"/>
      </c:lineChart>
      <c:catAx>
        <c:axId val="3272250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4046440"/>
        <c:crosses val="autoZero"/>
        <c:auto val="1"/>
        <c:lblAlgn val="ctr"/>
        <c:lblOffset val="100"/>
        <c:noMultiLvlLbl val="0"/>
      </c:catAx>
      <c:valAx>
        <c:axId val="1540464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27225040"/>
        <c:crosses val="autoZero"/>
        <c:crossBetween val="between"/>
      </c:valAx>
      <c:valAx>
        <c:axId val="154047224"/>
        <c:scaling>
          <c:orientation val="minMax"/>
        </c:scaling>
        <c:delete val="0"/>
        <c:axPos val="r"/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4045264"/>
        <c:crosses val="max"/>
        <c:crossBetween val="between"/>
      </c:valAx>
      <c:catAx>
        <c:axId val="154045264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154047224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US" b="1">
                <a:solidFill>
                  <a:schemeClr val="tx1"/>
                </a:solidFill>
                <a:latin typeface="Times New Roman" panose="02020603050405020304" pitchFamily="18" charset="0"/>
                <a:cs typeface="Times New Roman" panose="02020603050405020304" pitchFamily="18" charset="0"/>
              </a:rPr>
              <a:t>Cacat</a:t>
            </a:r>
            <a:r>
              <a:rPr lang="en-US" b="1" baseline="0">
                <a:solidFill>
                  <a:schemeClr val="tx1"/>
                </a:solidFill>
                <a:latin typeface="Times New Roman" panose="02020603050405020304" pitchFamily="18" charset="0"/>
                <a:cs typeface="Times New Roman" panose="02020603050405020304" pitchFamily="18" charset="0"/>
              </a:rPr>
              <a:t> Produksi</a:t>
            </a:r>
            <a:endParaRPr lang="en-US" b="1">
              <a:solidFill>
                <a:schemeClr val="tx1"/>
              </a:solidFill>
              <a:latin typeface="Times New Roman" panose="02020603050405020304" pitchFamily="18" charset="0"/>
              <a:cs typeface="Times New Roman" panose="02020603050405020304" pitchFamily="18" charset="0"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stack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dPt>
            <c:idx val="0"/>
            <c:invertIfNegative val="0"/>
            <c:bubble3D val="0"/>
            <c:spPr>
              <a:solidFill>
                <a:srgbClr val="FF3300"/>
              </a:solidFill>
              <a:ln>
                <a:noFill/>
              </a:ln>
              <a:effectLst/>
              <a:sp3d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C4DD-431A-ABAB-AFD8EC562D9F}"/>
              </c:ext>
            </c:extLst>
          </c:dPt>
          <c:dPt>
            <c:idx val="1"/>
            <c:invertIfNegative val="0"/>
            <c:bubble3D val="0"/>
            <c:spPr>
              <a:solidFill>
                <a:srgbClr val="FFFF00"/>
              </a:solidFill>
              <a:ln>
                <a:noFill/>
              </a:ln>
              <a:effectLst/>
              <a:sp3d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C4DD-431A-ABAB-AFD8EC562D9F}"/>
              </c:ext>
            </c:extLst>
          </c:dPt>
          <c:dPt>
            <c:idx val="2"/>
            <c:invertIfNegative val="0"/>
            <c:bubble3D val="0"/>
            <c:spPr>
              <a:solidFill>
                <a:srgbClr val="66FF66"/>
              </a:solidFill>
              <a:ln>
                <a:noFill/>
              </a:ln>
              <a:effectLst/>
              <a:sp3d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C4DD-431A-ABAB-AFD8EC562D9F}"/>
              </c:ext>
            </c:extLst>
          </c:dPt>
          <c:dPt>
            <c:idx val="3"/>
            <c:invertIfNegative val="0"/>
            <c:bubble3D val="0"/>
            <c:spPr>
              <a:solidFill>
                <a:srgbClr val="3399FF"/>
              </a:solidFill>
              <a:ln>
                <a:noFill/>
              </a:ln>
              <a:effectLst/>
              <a:sp3d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C4DD-431A-ABAB-AFD8EC562D9F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Sheet2!$M$12:$P$12</c:f>
              <c:strCache>
                <c:ptCount val="4"/>
                <c:pt idx="0">
                  <c:v>Gupil Matang </c:v>
                </c:pt>
                <c:pt idx="1">
                  <c:v>Gupil Mentah </c:v>
                </c:pt>
                <c:pt idx="2">
                  <c:v>Goresan</c:v>
                </c:pt>
                <c:pt idx="3">
                  <c:v>Retak Tepi</c:v>
                </c:pt>
              </c:strCache>
            </c:strRef>
          </c:cat>
          <c:val>
            <c:numRef>
              <c:f>Sheet2!$M$13:$P$13</c:f>
              <c:numCache>
                <c:formatCode>#,##0</c:formatCode>
                <c:ptCount val="4"/>
                <c:pt idx="0">
                  <c:v>2668</c:v>
                </c:pt>
                <c:pt idx="1">
                  <c:v>2158</c:v>
                </c:pt>
                <c:pt idx="2">
                  <c:v>1255</c:v>
                </c:pt>
                <c:pt idx="3">
                  <c:v>586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8-C4DD-431A-ABAB-AFD8EC562D9F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shape val="box"/>
        <c:axId val="370387160"/>
        <c:axId val="370383240"/>
        <c:axId val="0"/>
      </c:bar3DChart>
      <c:catAx>
        <c:axId val="3703871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370383240"/>
        <c:crosses val="autoZero"/>
        <c:auto val="1"/>
        <c:lblAlgn val="ctr"/>
        <c:lblOffset val="100"/>
        <c:noMultiLvlLbl val="0"/>
      </c:catAx>
      <c:valAx>
        <c:axId val="3703832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37038716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US" b="1">
                <a:solidFill>
                  <a:schemeClr val="tx1"/>
                </a:solidFill>
                <a:latin typeface="Times New Roman" panose="02020603050405020304" pitchFamily="18" charset="0"/>
                <a:cs typeface="Times New Roman" panose="02020603050405020304" pitchFamily="18" charset="0"/>
              </a:rPr>
              <a:t>Data</a:t>
            </a:r>
            <a:r>
              <a:rPr lang="en-US" b="1" baseline="0">
                <a:solidFill>
                  <a:schemeClr val="tx1"/>
                </a:solidFill>
                <a:latin typeface="Times New Roman" panose="02020603050405020304" pitchFamily="18" charset="0"/>
                <a:cs typeface="Times New Roman" panose="02020603050405020304" pitchFamily="18" charset="0"/>
              </a:rPr>
              <a:t> Defect</a:t>
            </a:r>
            <a:endParaRPr lang="en-US" b="1">
              <a:solidFill>
                <a:schemeClr val="tx1"/>
              </a:solidFill>
              <a:latin typeface="Times New Roman" panose="02020603050405020304" pitchFamily="18" charset="0"/>
              <a:cs typeface="Times New Roman" panose="02020603050405020304" pitchFamily="18" charset="0"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Sheet2!$C$3</c:f>
              <c:strCache>
                <c:ptCount val="1"/>
                <c:pt idx="0">
                  <c:v>Gupil Matang 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Sheet2!$C$4:$C$9</c:f>
              <c:numCache>
                <c:formatCode>General</c:formatCode>
                <c:ptCount val="6"/>
                <c:pt idx="0">
                  <c:v>473</c:v>
                </c:pt>
                <c:pt idx="1">
                  <c:v>460</c:v>
                </c:pt>
                <c:pt idx="2">
                  <c:v>342</c:v>
                </c:pt>
                <c:pt idx="3">
                  <c:v>403</c:v>
                </c:pt>
                <c:pt idx="4">
                  <c:v>383</c:v>
                </c:pt>
                <c:pt idx="5">
                  <c:v>607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B7AD-4C19-98A1-7E3AE3004246}"/>
            </c:ext>
          </c:extLst>
        </c:ser>
        <c:ser>
          <c:idx val="1"/>
          <c:order val="1"/>
          <c:tx>
            <c:strRef>
              <c:f>Sheet2!$D$3</c:f>
              <c:strCache>
                <c:ptCount val="1"/>
                <c:pt idx="0">
                  <c:v>Gupil Mentah 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Sheet2!$D$4:$D$9</c:f>
              <c:numCache>
                <c:formatCode>General</c:formatCode>
                <c:ptCount val="6"/>
                <c:pt idx="0">
                  <c:v>333</c:v>
                </c:pt>
                <c:pt idx="1">
                  <c:v>325</c:v>
                </c:pt>
                <c:pt idx="2">
                  <c:v>407</c:v>
                </c:pt>
                <c:pt idx="3">
                  <c:v>303</c:v>
                </c:pt>
                <c:pt idx="4">
                  <c:v>248</c:v>
                </c:pt>
                <c:pt idx="5">
                  <c:v>542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B7AD-4C19-98A1-7E3AE3004246}"/>
            </c:ext>
          </c:extLst>
        </c:ser>
        <c:ser>
          <c:idx val="2"/>
          <c:order val="2"/>
          <c:tx>
            <c:strRef>
              <c:f>Sheet2!$E$3</c:f>
              <c:strCache>
                <c:ptCount val="1"/>
                <c:pt idx="0">
                  <c:v>Goresan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val>
            <c:numRef>
              <c:f>Sheet2!$E$4:$E$9</c:f>
              <c:numCache>
                <c:formatCode>General</c:formatCode>
                <c:ptCount val="6"/>
                <c:pt idx="0">
                  <c:v>187</c:v>
                </c:pt>
                <c:pt idx="1">
                  <c:v>273</c:v>
                </c:pt>
                <c:pt idx="2">
                  <c:v>202</c:v>
                </c:pt>
                <c:pt idx="3">
                  <c:v>156</c:v>
                </c:pt>
                <c:pt idx="4">
                  <c:v>184</c:v>
                </c:pt>
                <c:pt idx="5">
                  <c:v>253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B7AD-4C19-98A1-7E3AE3004246}"/>
            </c:ext>
          </c:extLst>
        </c:ser>
        <c:ser>
          <c:idx val="3"/>
          <c:order val="3"/>
          <c:tx>
            <c:strRef>
              <c:f>Sheet2!$F$3</c:f>
              <c:strCache>
                <c:ptCount val="1"/>
                <c:pt idx="0">
                  <c:v>Retak Tepi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val>
            <c:numRef>
              <c:f>Sheet2!$F$4:$F$9</c:f>
              <c:numCache>
                <c:formatCode>General</c:formatCode>
                <c:ptCount val="6"/>
                <c:pt idx="0">
                  <c:v>74</c:v>
                </c:pt>
                <c:pt idx="1">
                  <c:v>162</c:v>
                </c:pt>
                <c:pt idx="2">
                  <c:v>102</c:v>
                </c:pt>
                <c:pt idx="3">
                  <c:v>90</c:v>
                </c:pt>
                <c:pt idx="4">
                  <c:v>55</c:v>
                </c:pt>
                <c:pt idx="5">
                  <c:v>103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B7AD-4C19-98A1-7E3AE30042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70380888"/>
        <c:axId val="370385200"/>
      </c:barChart>
      <c:catAx>
        <c:axId val="370380888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0385200"/>
        <c:crosses val="autoZero"/>
        <c:auto val="1"/>
        <c:lblAlgn val="ctr"/>
        <c:lblOffset val="100"/>
        <c:noMultiLvlLbl val="0"/>
      </c:catAx>
      <c:valAx>
        <c:axId val="3703852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37038088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1" i="0" u="none" strike="noStrike" kern="120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585908</xdr:colOff>
      <xdr:row>73</xdr:row>
      <xdr:rowOff>21933</xdr:rowOff>
    </xdr:from>
    <xdr:to>
      <xdr:col>17</xdr:col>
      <xdr:colOff>815628</xdr:colOff>
      <xdr:row>88</xdr:row>
      <xdr:rowOff>68837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752840</xdr:colOff>
      <xdr:row>48</xdr:row>
      <xdr:rowOff>137371</xdr:rowOff>
    </xdr:from>
    <xdr:to>
      <xdr:col>18</xdr:col>
      <xdr:colOff>188544</xdr:colOff>
      <xdr:row>62</xdr:row>
      <xdr:rowOff>94752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244927</xdr:colOff>
      <xdr:row>21</xdr:row>
      <xdr:rowOff>50345</xdr:rowOff>
    </xdr:from>
    <xdr:to>
      <xdr:col>14</xdr:col>
      <xdr:colOff>612321</xdr:colOff>
      <xdr:row>36</xdr:row>
      <xdr:rowOff>108857</xdr:rowOff>
    </xdr:to>
    <xdr:graphicFrame macro="">
      <xdr:nvGraphicFramePr>
        <xdr:cNvPr id="8" name="Chart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266700</xdr:colOff>
      <xdr:row>13</xdr:row>
      <xdr:rowOff>123825</xdr:rowOff>
    </xdr:from>
    <xdr:to>
      <xdr:col>17</xdr:col>
      <xdr:colOff>571500</xdr:colOff>
      <xdr:row>28</xdr:row>
      <xdr:rowOff>9525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195262</xdr:colOff>
      <xdr:row>11</xdr:row>
      <xdr:rowOff>219075</xdr:rowOff>
    </xdr:from>
    <xdr:to>
      <xdr:col>7</xdr:col>
      <xdr:colOff>357187</xdr:colOff>
      <xdr:row>25</xdr:row>
      <xdr:rowOff>85725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94"/>
  <sheetViews>
    <sheetView tabSelected="1" topLeftCell="C34" zoomScale="70" zoomScaleNormal="70" workbookViewId="0">
      <selection activeCell="I60" sqref="I60"/>
    </sheetView>
  </sheetViews>
  <sheetFormatPr defaultRowHeight="15" x14ac:dyDescent="0.25"/>
  <cols>
    <col min="1" max="1" width="24" style="6" customWidth="1"/>
    <col min="2" max="2" width="16.28515625" style="6" customWidth="1"/>
    <col min="3" max="4" width="12.85546875" style="6" customWidth="1"/>
    <col min="5" max="5" width="12" style="6" customWidth="1"/>
    <col min="6" max="6" width="13.140625" style="6" bestFit="1" customWidth="1"/>
    <col min="7" max="7" width="11.28515625" style="6" customWidth="1"/>
    <col min="8" max="8" width="12.140625" style="6" customWidth="1"/>
    <col min="9" max="9" width="16" style="6" customWidth="1"/>
    <col min="10" max="10" width="9.140625" style="6"/>
    <col min="11" max="11" width="11.140625" style="6" customWidth="1"/>
    <col min="12" max="12" width="8.42578125" style="6" customWidth="1"/>
    <col min="13" max="13" width="13.5703125" style="6" customWidth="1"/>
    <col min="14" max="14" width="17.7109375" style="6" customWidth="1"/>
    <col min="15" max="15" width="14.42578125" style="6" customWidth="1"/>
    <col min="16" max="16" width="15.140625" style="6" customWidth="1"/>
    <col min="17" max="17" width="11.140625" style="6" customWidth="1"/>
    <col min="18" max="18" width="13.7109375" style="6" customWidth="1"/>
    <col min="19" max="20" width="9.140625" style="6"/>
    <col min="21" max="21" width="15" style="6" customWidth="1"/>
    <col min="22" max="22" width="18.42578125" style="6" customWidth="1"/>
    <col min="23" max="24" width="13.28515625" style="6" customWidth="1"/>
    <col min="25" max="25" width="12.28515625" style="6" customWidth="1"/>
    <col min="26" max="16384" width="9.140625" style="6"/>
  </cols>
  <sheetData>
    <row r="1" spans="1:19" ht="44.25" customHeight="1" x14ac:dyDescent="0.25">
      <c r="A1" s="42"/>
      <c r="B1" s="43"/>
      <c r="C1" s="43"/>
      <c r="D1" s="97" t="s">
        <v>50</v>
      </c>
      <c r="E1" s="97"/>
      <c r="F1" s="97"/>
      <c r="G1" s="97"/>
      <c r="H1" s="97"/>
      <c r="I1" s="43"/>
      <c r="J1" s="43"/>
      <c r="K1" s="43"/>
      <c r="L1" s="43"/>
      <c r="M1" s="43"/>
      <c r="N1" s="84"/>
      <c r="O1" s="84"/>
      <c r="P1" s="84"/>
      <c r="Q1" s="84"/>
      <c r="R1" s="84"/>
      <c r="S1" s="85"/>
    </row>
    <row r="2" spans="1:19" x14ac:dyDescent="0.25">
      <c r="A2" s="45"/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  <c r="P2" s="46"/>
      <c r="Q2" s="46"/>
      <c r="R2" s="46"/>
      <c r="S2" s="47"/>
    </row>
    <row r="3" spans="1:19" ht="31.5" customHeight="1" x14ac:dyDescent="0.25">
      <c r="A3" s="45"/>
      <c r="B3" s="78" t="s">
        <v>0</v>
      </c>
      <c r="C3" s="98" t="s">
        <v>1</v>
      </c>
      <c r="D3" s="100" t="s">
        <v>8</v>
      </c>
      <c r="E3" s="101"/>
      <c r="F3" s="101"/>
      <c r="G3" s="102"/>
      <c r="H3" s="98" t="s">
        <v>13</v>
      </c>
      <c r="I3" s="78" t="s">
        <v>47</v>
      </c>
      <c r="J3" s="46"/>
      <c r="K3" s="46"/>
      <c r="L3" s="46"/>
      <c r="M3" s="46"/>
      <c r="N3" s="65"/>
      <c r="O3" s="65"/>
      <c r="P3" s="65"/>
      <c r="Q3" s="65"/>
      <c r="R3" s="65"/>
      <c r="S3" s="47"/>
    </row>
    <row r="4" spans="1:19" ht="15.75" x14ac:dyDescent="0.25">
      <c r="A4" s="45"/>
      <c r="B4" s="79"/>
      <c r="C4" s="99"/>
      <c r="D4" s="16" t="s">
        <v>9</v>
      </c>
      <c r="E4" s="16" t="s">
        <v>10</v>
      </c>
      <c r="F4" s="16" t="s">
        <v>11</v>
      </c>
      <c r="G4" s="16" t="s">
        <v>12</v>
      </c>
      <c r="H4" s="99"/>
      <c r="I4" s="79"/>
      <c r="J4" s="46"/>
      <c r="K4" s="46"/>
      <c r="L4" s="46"/>
      <c r="M4" s="46"/>
      <c r="N4" s="66"/>
      <c r="O4" s="63"/>
      <c r="P4" s="52"/>
      <c r="Q4" s="64"/>
      <c r="R4" s="64"/>
      <c r="S4" s="47"/>
    </row>
    <row r="5" spans="1:19" ht="15.75" x14ac:dyDescent="0.25">
      <c r="A5" s="45"/>
      <c r="B5" s="8" t="s">
        <v>2</v>
      </c>
      <c r="C5" s="19">
        <v>40549</v>
      </c>
      <c r="D5" s="10">
        <v>473</v>
      </c>
      <c r="E5" s="10">
        <v>333</v>
      </c>
      <c r="F5" s="10">
        <v>187</v>
      </c>
      <c r="G5" s="10">
        <v>74</v>
      </c>
      <c r="H5" s="12">
        <f>SUM(D5:G5)</f>
        <v>1067</v>
      </c>
      <c r="I5" s="36">
        <f t="shared" ref="I5:I10" si="0">H5/C5*100%</f>
        <v>2.631384251152926E-2</v>
      </c>
      <c r="J5" s="46"/>
      <c r="K5" s="46"/>
      <c r="L5" s="46"/>
      <c r="M5" s="46"/>
      <c r="N5" s="66"/>
      <c r="O5" s="63"/>
      <c r="P5" s="52"/>
      <c r="Q5" s="64"/>
      <c r="R5" s="64"/>
      <c r="S5" s="47"/>
    </row>
    <row r="6" spans="1:19" ht="15.75" x14ac:dyDescent="0.25">
      <c r="A6" s="45"/>
      <c r="B6" s="8" t="s">
        <v>3</v>
      </c>
      <c r="C6" s="19">
        <v>44163</v>
      </c>
      <c r="D6" s="12">
        <v>460</v>
      </c>
      <c r="E6" s="12">
        <v>325</v>
      </c>
      <c r="F6" s="12">
        <v>273</v>
      </c>
      <c r="G6" s="12">
        <v>162</v>
      </c>
      <c r="H6" s="12">
        <f t="shared" ref="H6:H10" si="1">SUM(D6:G6)</f>
        <v>1220</v>
      </c>
      <c r="I6" s="36">
        <f t="shared" si="0"/>
        <v>2.762493490025587E-2</v>
      </c>
      <c r="J6" s="46"/>
      <c r="K6" s="46"/>
      <c r="L6" s="46"/>
      <c r="M6" s="46"/>
      <c r="N6" s="66"/>
      <c r="O6" s="63"/>
      <c r="P6" s="52"/>
      <c r="Q6" s="64"/>
      <c r="R6" s="64"/>
      <c r="S6" s="47"/>
    </row>
    <row r="7" spans="1:19" ht="15.75" x14ac:dyDescent="0.25">
      <c r="A7" s="45"/>
      <c r="B7" s="8" t="s">
        <v>4</v>
      </c>
      <c r="C7" s="19">
        <v>43711</v>
      </c>
      <c r="D7" s="12">
        <v>342</v>
      </c>
      <c r="E7" s="12">
        <v>407</v>
      </c>
      <c r="F7" s="12">
        <v>202</v>
      </c>
      <c r="G7" s="12">
        <v>102</v>
      </c>
      <c r="H7" s="12">
        <f t="shared" si="1"/>
        <v>1053</v>
      </c>
      <c r="I7" s="36">
        <f t="shared" si="0"/>
        <v>2.4090045983848458E-2</v>
      </c>
      <c r="J7" s="46"/>
      <c r="K7" s="46"/>
      <c r="L7" s="46"/>
      <c r="M7" s="46"/>
      <c r="N7" s="66"/>
      <c r="O7" s="63"/>
      <c r="P7" s="52"/>
      <c r="Q7" s="64"/>
      <c r="R7" s="64"/>
      <c r="S7" s="47"/>
    </row>
    <row r="8" spans="1:19" ht="15.75" x14ac:dyDescent="0.25">
      <c r="A8" s="45"/>
      <c r="B8" s="8" t="s">
        <v>5</v>
      </c>
      <c r="C8" s="19">
        <v>41136</v>
      </c>
      <c r="D8" s="12">
        <v>403</v>
      </c>
      <c r="E8" s="12">
        <v>303</v>
      </c>
      <c r="F8" s="12">
        <v>156</v>
      </c>
      <c r="G8" s="12">
        <v>90</v>
      </c>
      <c r="H8" s="12">
        <f t="shared" si="1"/>
        <v>952</v>
      </c>
      <c r="I8" s="36">
        <f t="shared" si="0"/>
        <v>2.3142746013224427E-2</v>
      </c>
      <c r="J8" s="46"/>
      <c r="K8" s="46"/>
      <c r="L8" s="46"/>
      <c r="M8" s="46"/>
      <c r="N8" s="51"/>
      <c r="O8" s="52"/>
      <c r="P8" s="51"/>
      <c r="Q8" s="64"/>
      <c r="R8" s="51"/>
      <c r="S8" s="47"/>
    </row>
    <row r="9" spans="1:19" ht="15.75" x14ac:dyDescent="0.25">
      <c r="A9" s="45"/>
      <c r="B9" s="8" t="s">
        <v>6</v>
      </c>
      <c r="C9" s="19">
        <v>42105</v>
      </c>
      <c r="D9" s="12">
        <v>383</v>
      </c>
      <c r="E9" s="12">
        <v>248</v>
      </c>
      <c r="F9" s="12">
        <v>184</v>
      </c>
      <c r="G9" s="12">
        <v>55</v>
      </c>
      <c r="H9" s="12">
        <f t="shared" si="1"/>
        <v>870</v>
      </c>
      <c r="I9" s="36">
        <f t="shared" si="0"/>
        <v>2.0662629141432135E-2</v>
      </c>
      <c r="J9" s="46"/>
      <c r="K9" s="46"/>
      <c r="L9" s="46"/>
      <c r="M9" s="46"/>
      <c r="N9" s="46"/>
      <c r="O9" s="46"/>
      <c r="P9" s="46"/>
      <c r="Q9" s="46"/>
      <c r="R9" s="46"/>
      <c r="S9" s="47"/>
    </row>
    <row r="10" spans="1:19" ht="15.75" x14ac:dyDescent="0.25">
      <c r="A10" s="45"/>
      <c r="B10" s="8" t="s">
        <v>7</v>
      </c>
      <c r="C10" s="19">
        <v>46654</v>
      </c>
      <c r="D10" s="12">
        <v>607</v>
      </c>
      <c r="E10" s="12">
        <v>542</v>
      </c>
      <c r="F10" s="12">
        <v>253</v>
      </c>
      <c r="G10" s="12">
        <v>103</v>
      </c>
      <c r="H10" s="12">
        <f t="shared" si="1"/>
        <v>1505</v>
      </c>
      <c r="I10" s="36">
        <f t="shared" si="0"/>
        <v>3.225875594804304E-2</v>
      </c>
      <c r="J10" s="46"/>
      <c r="K10" s="46"/>
      <c r="L10" s="46"/>
      <c r="M10" s="46"/>
      <c r="N10" s="46"/>
      <c r="O10" s="46"/>
      <c r="P10" s="46"/>
      <c r="Q10" s="46"/>
      <c r="R10" s="46"/>
      <c r="S10" s="47"/>
    </row>
    <row r="11" spans="1:19" ht="15.75" x14ac:dyDescent="0.25">
      <c r="A11" s="45"/>
      <c r="B11" s="8" t="s">
        <v>14</v>
      </c>
      <c r="C11" s="19">
        <f>SUM(C5:C10)</f>
        <v>258318</v>
      </c>
      <c r="D11" s="13">
        <f t="shared" ref="D11:H11" si="2">SUM(D5:D10)</f>
        <v>2668</v>
      </c>
      <c r="E11" s="13">
        <f t="shared" si="2"/>
        <v>2158</v>
      </c>
      <c r="F11" s="13">
        <f t="shared" si="2"/>
        <v>1255</v>
      </c>
      <c r="G11" s="13">
        <f t="shared" si="2"/>
        <v>586</v>
      </c>
      <c r="H11" s="19">
        <f t="shared" si="2"/>
        <v>6667</v>
      </c>
      <c r="I11" s="12"/>
      <c r="J11" s="46"/>
      <c r="K11" s="46"/>
      <c r="L11" s="46"/>
      <c r="M11" s="46"/>
      <c r="N11" s="46"/>
      <c r="O11" s="46"/>
      <c r="P11" s="46"/>
      <c r="Q11" s="46"/>
      <c r="R11" s="46"/>
      <c r="S11" s="47"/>
    </row>
    <row r="12" spans="1:19" ht="15.75" x14ac:dyDescent="0.25">
      <c r="A12" s="71" t="s">
        <v>25</v>
      </c>
      <c r="B12" s="4" t="s">
        <v>15</v>
      </c>
      <c r="C12" s="34">
        <f>H11/C11</f>
        <v>2.5809273840769902E-2</v>
      </c>
      <c r="D12" s="8"/>
      <c r="E12" s="8"/>
      <c r="F12" s="8"/>
      <c r="G12" s="8"/>
      <c r="H12" s="8"/>
      <c r="I12" s="8"/>
      <c r="J12" s="46"/>
      <c r="K12" s="46"/>
      <c r="L12" s="46"/>
      <c r="M12" s="46"/>
      <c r="N12" s="46"/>
      <c r="O12" s="46"/>
      <c r="P12" s="46"/>
      <c r="Q12" s="46"/>
      <c r="R12" s="46"/>
      <c r="S12" s="47"/>
    </row>
    <row r="13" spans="1:19" ht="15.75" x14ac:dyDescent="0.25">
      <c r="A13" s="45"/>
      <c r="B13" s="21" t="s">
        <v>16</v>
      </c>
      <c r="C13" s="21"/>
      <c r="D13" s="22">
        <f>AVERAGE(D5:D10)</f>
        <v>444.66666666666669</v>
      </c>
      <c r="E13" s="22">
        <f>AVERAGE(E5:E10)</f>
        <v>359.66666666666669</v>
      </c>
      <c r="F13" s="22">
        <f>AVERAGE(F5:F10)</f>
        <v>209.16666666666666</v>
      </c>
      <c r="G13" s="22">
        <f>AVERAGE(G5:G10)</f>
        <v>97.666666666666671</v>
      </c>
      <c r="H13" s="14"/>
      <c r="I13" s="8"/>
      <c r="J13" s="46"/>
      <c r="K13" s="46"/>
      <c r="L13" s="46"/>
      <c r="M13" s="46"/>
      <c r="N13" s="46"/>
      <c r="O13" s="46"/>
      <c r="P13" s="46"/>
      <c r="Q13" s="46"/>
      <c r="R13" s="46"/>
      <c r="S13" s="47"/>
    </row>
    <row r="14" spans="1:19" ht="15.75" x14ac:dyDescent="0.25">
      <c r="A14" s="45"/>
      <c r="B14" s="103" t="s">
        <v>48</v>
      </c>
      <c r="C14" s="103"/>
      <c r="D14" s="74">
        <f>D11/C11*100%</f>
        <v>1.032835497332745E-2</v>
      </c>
      <c r="E14" s="74">
        <f>E11/C11*100%</f>
        <v>8.354044240045216E-3</v>
      </c>
      <c r="F14" s="74">
        <f>F11/C11*100%</f>
        <v>4.85835288288079E-3</v>
      </c>
      <c r="G14" s="74">
        <f>G11/C11*100%</f>
        <v>2.2685217445164488E-3</v>
      </c>
      <c r="H14" s="15"/>
      <c r="I14" s="51"/>
      <c r="J14" s="46"/>
      <c r="K14" s="46"/>
      <c r="L14" s="46"/>
      <c r="M14" s="46"/>
      <c r="N14" s="46"/>
      <c r="O14" s="46"/>
      <c r="P14" s="46"/>
      <c r="Q14" s="46"/>
      <c r="R14" s="46"/>
      <c r="S14" s="47"/>
    </row>
    <row r="15" spans="1:19" ht="15.75" x14ac:dyDescent="0.25">
      <c r="A15" s="45"/>
      <c r="B15" s="104"/>
      <c r="C15" s="104"/>
      <c r="D15" s="75"/>
      <c r="E15" s="75"/>
      <c r="F15" s="75"/>
      <c r="G15" s="75"/>
      <c r="H15" s="51"/>
      <c r="I15" s="51"/>
      <c r="J15" s="46"/>
      <c r="K15" s="46"/>
      <c r="L15" s="46"/>
      <c r="M15" s="46"/>
      <c r="N15" s="46"/>
      <c r="O15" s="46"/>
      <c r="P15" s="46"/>
      <c r="Q15" s="46"/>
      <c r="R15" s="46"/>
      <c r="S15" s="47"/>
    </row>
    <row r="16" spans="1:19" ht="15.75" x14ac:dyDescent="0.25">
      <c r="A16" s="45"/>
      <c r="B16" s="104"/>
      <c r="C16" s="104"/>
      <c r="D16" s="75"/>
      <c r="E16" s="75"/>
      <c r="F16" s="75"/>
      <c r="G16" s="75"/>
      <c r="H16" s="51"/>
      <c r="I16" s="51"/>
      <c r="J16" s="46"/>
      <c r="K16" s="46"/>
      <c r="L16" s="46"/>
      <c r="M16" s="46"/>
      <c r="N16" s="46"/>
      <c r="O16" s="46"/>
      <c r="P16" s="46"/>
      <c r="Q16" s="46"/>
      <c r="R16" s="46"/>
      <c r="S16" s="47"/>
    </row>
    <row r="17" spans="1:19" ht="15.75" x14ac:dyDescent="0.25">
      <c r="A17" s="45"/>
      <c r="B17" s="104"/>
      <c r="C17" s="104"/>
      <c r="D17" s="75"/>
      <c r="E17" s="75"/>
      <c r="F17" s="75"/>
      <c r="G17" s="75"/>
      <c r="H17" s="51" t="s">
        <v>54</v>
      </c>
      <c r="I17" s="51"/>
      <c r="J17" s="46"/>
      <c r="K17" s="46"/>
      <c r="L17" s="46"/>
      <c r="M17" s="46"/>
      <c r="N17" s="46"/>
      <c r="O17" s="46"/>
      <c r="P17" s="46"/>
      <c r="Q17" s="46"/>
      <c r="R17" s="46"/>
      <c r="S17" s="47"/>
    </row>
    <row r="18" spans="1:19" ht="15.75" x14ac:dyDescent="0.25">
      <c r="A18" s="48"/>
      <c r="B18" s="105"/>
      <c r="C18" s="105"/>
      <c r="D18" s="76"/>
      <c r="E18" s="76"/>
      <c r="F18" s="76"/>
      <c r="G18" s="76"/>
      <c r="H18" s="62"/>
      <c r="I18" s="62"/>
      <c r="J18" s="49"/>
      <c r="K18" s="49"/>
      <c r="L18" s="49"/>
      <c r="M18" s="49"/>
      <c r="N18" s="49"/>
      <c r="O18" s="49"/>
      <c r="P18" s="49"/>
      <c r="Q18" s="49"/>
      <c r="R18" s="49"/>
      <c r="S18" s="50"/>
    </row>
    <row r="19" spans="1:19" ht="15.75" x14ac:dyDescent="0.25">
      <c r="B19" s="39"/>
      <c r="C19" s="39"/>
      <c r="D19" s="41"/>
      <c r="E19" s="41"/>
      <c r="F19" s="41"/>
      <c r="G19" s="41"/>
      <c r="H19" s="7"/>
      <c r="I19" s="7"/>
    </row>
    <row r="20" spans="1:19" ht="15.75" x14ac:dyDescent="0.25">
      <c r="A20" s="42"/>
      <c r="B20" s="38"/>
      <c r="C20" s="38"/>
      <c r="D20" s="40"/>
      <c r="E20" s="40"/>
      <c r="F20" s="40"/>
      <c r="G20" s="40"/>
      <c r="H20" s="15"/>
      <c r="I20" s="15"/>
      <c r="J20" s="43"/>
      <c r="K20" s="43"/>
      <c r="L20" s="43"/>
      <c r="M20" s="43"/>
      <c r="N20" s="43"/>
      <c r="O20" s="43"/>
      <c r="P20" s="43"/>
      <c r="Q20" s="43"/>
      <c r="R20" s="43"/>
      <c r="S20" s="44"/>
    </row>
    <row r="21" spans="1:19" ht="15.75" x14ac:dyDescent="0.25">
      <c r="A21" s="45"/>
      <c r="B21" s="39"/>
      <c r="C21" s="39"/>
      <c r="D21" s="41"/>
      <c r="E21" s="41"/>
      <c r="F21" s="41"/>
      <c r="G21" s="41"/>
      <c r="H21" s="51"/>
      <c r="I21" s="51"/>
      <c r="J21" s="46"/>
      <c r="K21" s="46"/>
      <c r="L21" s="46"/>
      <c r="M21" s="46"/>
      <c r="N21" s="46"/>
      <c r="O21" s="46"/>
      <c r="P21" s="46"/>
      <c r="Q21" s="46"/>
      <c r="R21" s="46"/>
      <c r="S21" s="47"/>
    </row>
    <row r="22" spans="1:19" ht="15.75" x14ac:dyDescent="0.25">
      <c r="A22" s="45"/>
      <c r="B22" s="39"/>
      <c r="C22" s="39"/>
      <c r="D22" s="41"/>
      <c r="E22" s="41"/>
      <c r="F22" s="41"/>
      <c r="G22" s="41"/>
      <c r="H22" s="51"/>
      <c r="I22" s="51"/>
      <c r="J22" s="46"/>
      <c r="K22" s="46"/>
      <c r="L22" s="46"/>
      <c r="M22" s="46"/>
      <c r="N22" s="46"/>
      <c r="O22" s="46"/>
      <c r="P22" s="46"/>
      <c r="Q22" s="46"/>
      <c r="R22" s="46"/>
      <c r="S22" s="47"/>
    </row>
    <row r="23" spans="1:19" ht="15.75" x14ac:dyDescent="0.25">
      <c r="A23" s="45"/>
      <c r="B23" s="39"/>
      <c r="C23" s="39"/>
      <c r="D23" s="41"/>
      <c r="E23" s="41"/>
      <c r="F23" s="41"/>
      <c r="G23" s="41"/>
      <c r="H23" s="51"/>
      <c r="I23" s="51"/>
      <c r="J23" s="46"/>
      <c r="K23" s="46"/>
      <c r="L23" s="46"/>
      <c r="M23" s="46"/>
      <c r="N23" s="46"/>
      <c r="O23" s="46"/>
      <c r="P23" s="46"/>
      <c r="Q23" s="46"/>
      <c r="R23" s="46"/>
      <c r="S23" s="47"/>
    </row>
    <row r="24" spans="1:19" ht="30" customHeight="1" x14ac:dyDescent="0.25">
      <c r="A24" s="86" t="s">
        <v>53</v>
      </c>
      <c r="B24" s="87"/>
      <c r="C24" s="87"/>
      <c r="D24" s="87"/>
      <c r="E24" s="87"/>
      <c r="F24" s="87"/>
      <c r="G24" s="41"/>
      <c r="H24" s="51"/>
      <c r="I24" s="51"/>
      <c r="J24" s="46"/>
      <c r="K24" s="46"/>
      <c r="L24" s="46"/>
      <c r="M24" s="46"/>
      <c r="N24" s="46"/>
      <c r="O24" s="46"/>
      <c r="P24" s="46"/>
      <c r="Q24" s="46"/>
      <c r="R24" s="46"/>
      <c r="S24" s="47"/>
    </row>
    <row r="25" spans="1:19" ht="15.75" x14ac:dyDescent="0.25">
      <c r="A25" s="45"/>
      <c r="B25" s="39"/>
      <c r="C25" s="39"/>
      <c r="D25" s="41"/>
      <c r="E25" s="41"/>
      <c r="F25" s="41"/>
      <c r="G25" s="41"/>
      <c r="H25" s="51"/>
      <c r="I25" s="51"/>
      <c r="J25" s="46"/>
      <c r="K25" s="46"/>
      <c r="L25" s="46"/>
      <c r="M25" s="46"/>
      <c r="N25" s="46"/>
      <c r="O25" s="46"/>
      <c r="P25" s="46"/>
      <c r="Q25" s="46"/>
      <c r="R25" s="46"/>
      <c r="S25" s="47"/>
    </row>
    <row r="26" spans="1:19" ht="15.75" x14ac:dyDescent="0.25">
      <c r="A26" s="45"/>
      <c r="B26" s="39"/>
      <c r="C26" s="39"/>
      <c r="D26" s="41"/>
      <c r="E26" s="41"/>
      <c r="F26" s="41"/>
      <c r="G26" s="41"/>
      <c r="H26" s="51"/>
      <c r="I26" s="51"/>
      <c r="J26" s="46"/>
      <c r="K26" s="46"/>
      <c r="L26" s="46"/>
      <c r="M26" s="46"/>
      <c r="N26" s="46"/>
      <c r="O26" s="46"/>
      <c r="P26" s="46"/>
      <c r="Q26" s="46"/>
      <c r="R26" s="46"/>
      <c r="S26" s="47"/>
    </row>
    <row r="27" spans="1:19" ht="15.75" x14ac:dyDescent="0.25">
      <c r="A27" s="45"/>
      <c r="B27" s="46"/>
      <c r="C27" s="46"/>
      <c r="D27" s="46"/>
      <c r="E27" s="46"/>
      <c r="F27" s="46"/>
      <c r="G27" s="41"/>
      <c r="H27" s="51"/>
      <c r="I27" s="51"/>
      <c r="J27" s="46"/>
      <c r="K27" s="46"/>
      <c r="L27" s="46"/>
      <c r="M27" s="46"/>
      <c r="N27" s="46"/>
      <c r="O27" s="46"/>
      <c r="P27" s="46"/>
      <c r="Q27" s="46"/>
      <c r="R27" s="46"/>
      <c r="S27" s="47"/>
    </row>
    <row r="28" spans="1:19" ht="31.5" x14ac:dyDescent="0.25">
      <c r="A28" s="23" t="s">
        <v>30</v>
      </c>
      <c r="B28" s="23" t="s">
        <v>31</v>
      </c>
      <c r="C28" s="23" t="s">
        <v>32</v>
      </c>
      <c r="D28" s="23" t="s">
        <v>33</v>
      </c>
      <c r="E28" s="23" t="s">
        <v>34</v>
      </c>
      <c r="F28" s="46"/>
      <c r="G28" s="41"/>
      <c r="H28" s="51"/>
      <c r="I28" s="51"/>
      <c r="J28" s="46"/>
      <c r="K28" s="46"/>
      <c r="L28" s="46"/>
      <c r="M28" s="46"/>
      <c r="N28" s="46"/>
      <c r="O28" s="46"/>
      <c r="P28" s="46"/>
      <c r="Q28" s="46"/>
      <c r="R28" s="46"/>
      <c r="S28" s="47"/>
    </row>
    <row r="29" spans="1:19" ht="15.75" x14ac:dyDescent="0.25">
      <c r="A29" s="2" t="s">
        <v>35</v>
      </c>
      <c r="B29" s="20">
        <v>2668</v>
      </c>
      <c r="C29" s="9">
        <v>2668</v>
      </c>
      <c r="D29" s="24">
        <v>0.40017999100044999</v>
      </c>
      <c r="E29" s="24">
        <v>0.40017999100044999</v>
      </c>
      <c r="F29" s="46"/>
      <c r="G29" s="41"/>
      <c r="H29" s="51"/>
      <c r="I29" s="51"/>
      <c r="J29" s="46"/>
      <c r="K29" s="46"/>
      <c r="L29" s="46"/>
      <c r="M29" s="46"/>
      <c r="N29" s="46"/>
      <c r="O29" s="46"/>
      <c r="P29" s="46"/>
      <c r="Q29" s="46"/>
      <c r="R29" s="46"/>
      <c r="S29" s="47"/>
    </row>
    <row r="30" spans="1:19" ht="15.75" x14ac:dyDescent="0.25">
      <c r="A30" s="2" t="s">
        <v>36</v>
      </c>
      <c r="B30" s="20">
        <v>2158</v>
      </c>
      <c r="C30" s="9">
        <v>4826</v>
      </c>
      <c r="D30" s="24">
        <v>0.32368381580920952</v>
      </c>
      <c r="E30" s="24">
        <v>0.72386380680965945</v>
      </c>
      <c r="F30" s="46"/>
      <c r="G30" s="41"/>
      <c r="H30" s="51"/>
      <c r="I30" s="51"/>
      <c r="J30" s="46"/>
      <c r="K30" s="46"/>
      <c r="L30" s="46"/>
      <c r="M30" s="46"/>
      <c r="N30" s="46"/>
      <c r="O30" s="46"/>
      <c r="P30" s="46"/>
      <c r="Q30" s="46"/>
      <c r="R30" s="46"/>
      <c r="S30" s="47"/>
    </row>
    <row r="31" spans="1:19" ht="15.75" x14ac:dyDescent="0.25">
      <c r="A31" s="2" t="s">
        <v>37</v>
      </c>
      <c r="B31" s="20">
        <v>1255</v>
      </c>
      <c r="C31" s="9">
        <v>6081</v>
      </c>
      <c r="D31" s="24">
        <v>0.18824058797060148</v>
      </c>
      <c r="E31" s="24">
        <v>0.91210439478026095</v>
      </c>
      <c r="F31" s="46"/>
      <c r="G31" s="41"/>
      <c r="H31" s="51"/>
      <c r="I31" s="51"/>
      <c r="J31" s="46"/>
      <c r="K31" s="46"/>
      <c r="L31" s="46"/>
      <c r="M31" s="46"/>
      <c r="N31" s="46"/>
      <c r="O31" s="46"/>
      <c r="P31" s="46"/>
      <c r="Q31" s="46"/>
      <c r="R31" s="46"/>
      <c r="S31" s="47"/>
    </row>
    <row r="32" spans="1:19" ht="15.75" x14ac:dyDescent="0.25">
      <c r="A32" s="2" t="s">
        <v>38</v>
      </c>
      <c r="B32" s="20">
        <v>586</v>
      </c>
      <c r="C32" s="9">
        <v>6667</v>
      </c>
      <c r="D32" s="24">
        <v>8.7895605219739006E-2</v>
      </c>
      <c r="E32" s="24">
        <v>1</v>
      </c>
      <c r="F32" s="46"/>
      <c r="G32" s="41"/>
      <c r="H32" s="51"/>
      <c r="I32" s="51"/>
      <c r="J32" s="46"/>
      <c r="K32" s="46"/>
      <c r="L32" s="46"/>
      <c r="M32" s="46"/>
      <c r="N32" s="46"/>
      <c r="O32" s="46"/>
      <c r="P32" s="46"/>
      <c r="Q32" s="46"/>
      <c r="R32" s="46"/>
      <c r="S32" s="47"/>
    </row>
    <row r="33" spans="1:19" ht="15.75" x14ac:dyDescent="0.25">
      <c r="A33" s="8" t="s">
        <v>39</v>
      </c>
      <c r="B33" s="9">
        <v>6667</v>
      </c>
      <c r="C33" s="8"/>
      <c r="D33" s="24">
        <v>1</v>
      </c>
      <c r="E33" s="8"/>
      <c r="F33" s="46"/>
      <c r="G33" s="41"/>
      <c r="H33" s="51"/>
      <c r="I33" s="51"/>
      <c r="J33" s="46"/>
      <c r="K33" s="46"/>
      <c r="L33" s="46"/>
      <c r="M33" s="46"/>
      <c r="N33" s="46"/>
      <c r="O33" s="46"/>
      <c r="P33" s="46"/>
      <c r="Q33" s="46"/>
      <c r="R33" s="46"/>
      <c r="S33" s="47"/>
    </row>
    <row r="34" spans="1:19" ht="15.75" x14ac:dyDescent="0.25">
      <c r="A34" s="11"/>
      <c r="B34" s="11"/>
      <c r="C34" s="11"/>
      <c r="D34" s="11"/>
      <c r="E34" s="11"/>
      <c r="F34" s="46"/>
      <c r="G34" s="41"/>
      <c r="H34" s="51"/>
      <c r="I34" s="51"/>
      <c r="J34" s="46"/>
      <c r="K34" s="46"/>
      <c r="L34" s="46"/>
      <c r="M34" s="46"/>
      <c r="N34" s="46"/>
      <c r="O34" s="46"/>
      <c r="P34" s="46"/>
      <c r="Q34" s="46"/>
      <c r="R34" s="46"/>
      <c r="S34" s="47"/>
    </row>
    <row r="35" spans="1:19" ht="15.75" x14ac:dyDescent="0.25">
      <c r="A35" s="45"/>
      <c r="B35" s="39"/>
      <c r="C35" s="39"/>
      <c r="D35" s="41"/>
      <c r="E35" s="41"/>
      <c r="F35" s="41"/>
      <c r="G35" s="41"/>
      <c r="H35" s="51"/>
      <c r="I35" s="51"/>
      <c r="J35" s="46"/>
      <c r="K35" s="46"/>
      <c r="L35" s="46"/>
      <c r="M35" s="46"/>
      <c r="N35" s="46"/>
      <c r="O35" s="46"/>
      <c r="P35" s="46"/>
      <c r="Q35" s="46"/>
      <c r="R35" s="46"/>
      <c r="S35" s="47"/>
    </row>
    <row r="36" spans="1:19" ht="15.75" x14ac:dyDescent="0.25">
      <c r="A36" s="45"/>
      <c r="B36" s="39"/>
      <c r="C36" s="39"/>
      <c r="D36" s="41"/>
      <c r="E36" s="41"/>
      <c r="F36" s="41"/>
      <c r="G36" s="41"/>
      <c r="H36" s="51"/>
      <c r="I36" s="51"/>
      <c r="J36" s="46"/>
      <c r="K36" s="46"/>
      <c r="L36" s="46"/>
      <c r="M36" s="46"/>
      <c r="N36" s="46"/>
      <c r="O36" s="46"/>
      <c r="P36" s="46"/>
      <c r="Q36" s="46"/>
      <c r="R36" s="46"/>
      <c r="S36" s="47"/>
    </row>
    <row r="37" spans="1:19" ht="15.75" x14ac:dyDescent="0.25">
      <c r="A37" s="45"/>
      <c r="B37" s="39"/>
      <c r="C37" s="39"/>
      <c r="D37" s="41"/>
      <c r="E37" s="41"/>
      <c r="F37" s="41"/>
      <c r="G37" s="41"/>
      <c r="H37" s="51"/>
      <c r="I37" s="51"/>
      <c r="J37" s="46"/>
      <c r="K37" s="46"/>
      <c r="L37" s="46"/>
      <c r="M37" s="46"/>
      <c r="N37" s="46"/>
      <c r="O37" s="46"/>
      <c r="P37" s="46"/>
      <c r="Q37" s="46"/>
      <c r="R37" s="46"/>
      <c r="S37" s="47"/>
    </row>
    <row r="38" spans="1:19" ht="15.75" x14ac:dyDescent="0.25">
      <c r="A38" s="45"/>
      <c r="B38" s="39"/>
      <c r="C38" s="39"/>
      <c r="D38" s="41"/>
      <c r="E38" s="41"/>
      <c r="F38" s="41"/>
      <c r="G38" s="41"/>
      <c r="H38" s="51"/>
      <c r="I38" s="51"/>
      <c r="J38" s="46"/>
      <c r="K38" s="46"/>
      <c r="L38" s="46"/>
      <c r="M38" s="46"/>
      <c r="N38" s="46"/>
      <c r="O38" s="46"/>
      <c r="P38" s="46"/>
      <c r="Q38" s="46"/>
      <c r="R38" s="46"/>
      <c r="S38" s="47"/>
    </row>
    <row r="39" spans="1:19" ht="15.75" x14ac:dyDescent="0.25">
      <c r="A39" s="45"/>
      <c r="B39" s="39"/>
      <c r="C39" s="39"/>
      <c r="D39" s="41"/>
      <c r="E39" s="41"/>
      <c r="F39" s="41"/>
      <c r="G39" s="41"/>
      <c r="H39" s="51"/>
      <c r="I39" s="51"/>
      <c r="J39" s="46"/>
      <c r="K39" s="46"/>
      <c r="L39" s="46"/>
      <c r="M39" s="46"/>
      <c r="N39" s="46"/>
      <c r="O39" s="46"/>
      <c r="P39" s="46"/>
      <c r="Q39" s="46"/>
      <c r="R39" s="46"/>
      <c r="S39" s="47"/>
    </row>
    <row r="40" spans="1:19" ht="15.75" x14ac:dyDescent="0.25">
      <c r="A40" s="48"/>
      <c r="B40" s="60"/>
      <c r="C40" s="60"/>
      <c r="D40" s="61"/>
      <c r="E40" s="61"/>
      <c r="F40" s="61"/>
      <c r="G40" s="61"/>
      <c r="H40" s="62"/>
      <c r="I40" s="62"/>
      <c r="J40" s="49"/>
      <c r="K40" s="49"/>
      <c r="L40" s="49"/>
      <c r="M40" s="49"/>
      <c r="N40" s="49"/>
      <c r="O40" s="49"/>
      <c r="P40" s="49"/>
      <c r="Q40" s="49"/>
      <c r="R40" s="49"/>
      <c r="S40" s="50"/>
    </row>
    <row r="41" spans="1:19" ht="15.75" x14ac:dyDescent="0.25">
      <c r="B41" s="39"/>
      <c r="C41" s="39"/>
      <c r="D41" s="41"/>
      <c r="E41" s="41"/>
      <c r="F41" s="41"/>
      <c r="G41" s="41"/>
      <c r="H41" s="7"/>
      <c r="I41" s="7"/>
    </row>
    <row r="42" spans="1:19" ht="15.75" x14ac:dyDescent="0.25">
      <c r="B42" s="39"/>
      <c r="C42" s="39"/>
      <c r="D42" s="41"/>
      <c r="E42" s="41"/>
      <c r="F42" s="41"/>
      <c r="G42" s="41"/>
      <c r="H42" s="7"/>
      <c r="I42" s="7"/>
    </row>
    <row r="43" spans="1:19" ht="15.75" x14ac:dyDescent="0.25">
      <c r="B43" s="39"/>
      <c r="C43" s="39"/>
      <c r="D43" s="41"/>
      <c r="E43" s="41"/>
      <c r="F43" s="41"/>
      <c r="G43" s="41"/>
      <c r="H43" s="7"/>
      <c r="I43" s="7"/>
    </row>
    <row r="44" spans="1:19" ht="15.75" x14ac:dyDescent="0.25">
      <c r="B44" s="39"/>
      <c r="C44" s="39"/>
      <c r="D44" s="41"/>
      <c r="E44" s="41"/>
      <c r="F44" s="41"/>
      <c r="G44" s="41"/>
      <c r="H44" s="7"/>
      <c r="I44" s="7"/>
    </row>
    <row r="45" spans="1:19" ht="15.75" x14ac:dyDescent="0.25">
      <c r="B45" s="39"/>
      <c r="C45" s="39"/>
      <c r="D45" s="41"/>
      <c r="E45" s="41"/>
      <c r="F45" s="41"/>
      <c r="G45" s="41"/>
      <c r="H45" s="7"/>
      <c r="I45" s="7"/>
    </row>
    <row r="46" spans="1:19" ht="15.75" x14ac:dyDescent="0.25">
      <c r="A46" s="42"/>
      <c r="B46" s="38"/>
      <c r="C46" s="38"/>
      <c r="D46" s="40"/>
      <c r="E46" s="40"/>
      <c r="F46" s="40"/>
      <c r="G46" s="40"/>
      <c r="H46" s="15"/>
      <c r="I46" s="15"/>
      <c r="J46" s="43"/>
      <c r="K46" s="43"/>
      <c r="L46" s="43"/>
      <c r="M46" s="43"/>
      <c r="N46" s="43"/>
      <c r="O46" s="43"/>
      <c r="P46" s="43"/>
      <c r="Q46" s="43"/>
      <c r="R46" s="43"/>
      <c r="S46" s="44"/>
    </row>
    <row r="47" spans="1:19" ht="15.75" x14ac:dyDescent="0.25">
      <c r="A47" s="45"/>
      <c r="B47" s="39"/>
      <c r="C47" s="39"/>
      <c r="D47" s="41"/>
      <c r="E47" s="41"/>
      <c r="F47" s="41"/>
      <c r="G47" s="41"/>
      <c r="H47" s="51"/>
      <c r="I47" s="51"/>
      <c r="J47" s="46"/>
      <c r="K47" s="46"/>
      <c r="L47" s="46"/>
      <c r="M47" s="46"/>
      <c r="N47" s="46"/>
      <c r="O47" s="46"/>
      <c r="P47" s="46"/>
      <c r="Q47" s="46"/>
      <c r="R47" s="46"/>
      <c r="S47" s="47"/>
    </row>
    <row r="48" spans="1:19" ht="15.75" x14ac:dyDescent="0.25">
      <c r="A48" s="45"/>
      <c r="B48" s="39"/>
      <c r="C48" s="39"/>
      <c r="D48" s="41"/>
      <c r="E48" s="41"/>
      <c r="F48" s="41"/>
      <c r="G48" s="41"/>
      <c r="H48" s="51"/>
      <c r="I48" s="51"/>
      <c r="J48" s="46"/>
      <c r="K48" s="46"/>
      <c r="L48" s="46"/>
      <c r="M48" s="46"/>
      <c r="N48" s="46"/>
      <c r="O48" s="46"/>
      <c r="P48" s="46"/>
      <c r="Q48" s="46"/>
      <c r="R48" s="46"/>
      <c r="S48" s="47"/>
    </row>
    <row r="49" spans="1:19" s="70" customFormat="1" ht="20.25" x14ac:dyDescent="0.3">
      <c r="A49" s="67"/>
      <c r="B49" s="68"/>
      <c r="C49" s="68"/>
      <c r="D49" s="68"/>
      <c r="E49" s="77" t="s">
        <v>51</v>
      </c>
      <c r="F49" s="77"/>
      <c r="G49" s="77"/>
      <c r="H49" s="77"/>
      <c r="I49" s="68"/>
      <c r="J49" s="68"/>
      <c r="K49" s="68"/>
      <c r="L49" s="68"/>
      <c r="M49" s="68"/>
      <c r="N49" s="68"/>
      <c r="O49" s="68"/>
      <c r="P49" s="68"/>
      <c r="Q49" s="68"/>
      <c r="R49" s="68"/>
      <c r="S49" s="69"/>
    </row>
    <row r="50" spans="1:19" x14ac:dyDescent="0.25">
      <c r="A50" s="45"/>
      <c r="B50" s="46"/>
      <c r="C50" s="46"/>
      <c r="D50" s="46"/>
      <c r="E50" s="46"/>
      <c r="F50" s="46"/>
      <c r="G50" s="46"/>
      <c r="H50" s="46"/>
      <c r="I50" s="46"/>
      <c r="J50" s="46"/>
      <c r="K50" s="46"/>
      <c r="L50" s="46"/>
      <c r="M50" s="46"/>
      <c r="N50" s="46"/>
      <c r="O50" s="46"/>
      <c r="P50" s="46"/>
      <c r="Q50" s="46"/>
      <c r="R50" s="46"/>
      <c r="S50" s="47"/>
    </row>
    <row r="51" spans="1:19" ht="15.75" customHeight="1" x14ac:dyDescent="0.25">
      <c r="A51" s="45"/>
      <c r="B51" s="72" t="s">
        <v>0</v>
      </c>
      <c r="C51" s="92" t="s">
        <v>1</v>
      </c>
      <c r="D51" s="94" t="s">
        <v>8</v>
      </c>
      <c r="E51" s="95"/>
      <c r="F51" s="95"/>
      <c r="G51" s="96"/>
      <c r="H51" s="92" t="s">
        <v>13</v>
      </c>
      <c r="I51" s="90" t="s">
        <v>26</v>
      </c>
      <c r="J51" s="88" t="s">
        <v>27</v>
      </c>
      <c r="K51" s="72" t="s">
        <v>28</v>
      </c>
      <c r="L51" s="88" t="s">
        <v>29</v>
      </c>
      <c r="M51" s="46"/>
      <c r="N51" s="46"/>
      <c r="O51" s="46"/>
      <c r="P51" s="46"/>
      <c r="Q51" s="46"/>
      <c r="R51" s="46"/>
      <c r="S51" s="47"/>
    </row>
    <row r="52" spans="1:19" ht="15.75" x14ac:dyDescent="0.25">
      <c r="A52" s="45"/>
      <c r="B52" s="73"/>
      <c r="C52" s="93"/>
      <c r="D52" s="18" t="s">
        <v>9</v>
      </c>
      <c r="E52" s="18" t="s">
        <v>10</v>
      </c>
      <c r="F52" s="18" t="s">
        <v>11</v>
      </c>
      <c r="G52" s="18" t="s">
        <v>12</v>
      </c>
      <c r="H52" s="93"/>
      <c r="I52" s="91"/>
      <c r="J52" s="89"/>
      <c r="K52" s="73"/>
      <c r="L52" s="89"/>
      <c r="M52" s="46"/>
      <c r="N52" s="46"/>
      <c r="O52" s="46"/>
      <c r="P52" s="46"/>
      <c r="Q52" s="46"/>
      <c r="R52" s="46"/>
      <c r="S52" s="47"/>
    </row>
    <row r="53" spans="1:19" ht="15.75" x14ac:dyDescent="0.25">
      <c r="A53" s="45"/>
      <c r="B53" s="8" t="s">
        <v>2</v>
      </c>
      <c r="C53" s="9">
        <f t="shared" ref="C53:C58" si="3">C5</f>
        <v>40549</v>
      </c>
      <c r="D53" s="10">
        <v>473</v>
      </c>
      <c r="E53" s="10">
        <v>333</v>
      </c>
      <c r="F53" s="10">
        <v>187</v>
      </c>
      <c r="G53" s="10">
        <v>74</v>
      </c>
      <c r="H53" s="12">
        <f>SUM(D53:G53)</f>
        <v>1067</v>
      </c>
      <c r="I53" s="31">
        <f>H53/C53</f>
        <v>2.631384251152926E-2</v>
      </c>
      <c r="J53" s="12">
        <f>$C$60+4*SQRT($C$60*(1-$C$60)/C53)</f>
        <v>2.895905082654723E-2</v>
      </c>
      <c r="K53" s="32">
        <f>$H$59/$C$59</f>
        <v>2.5809273840769902E-2</v>
      </c>
      <c r="L53" s="30">
        <f>$C$60-4*SQRT($C$60*(1-$C$60)/C53)</f>
        <v>2.2659496854992574E-2</v>
      </c>
      <c r="M53" s="46"/>
      <c r="N53" s="46"/>
      <c r="O53" s="46"/>
      <c r="P53" s="46"/>
      <c r="Q53" s="46"/>
      <c r="R53" s="46"/>
      <c r="S53" s="47"/>
    </row>
    <row r="54" spans="1:19" ht="15.75" x14ac:dyDescent="0.25">
      <c r="A54" s="45"/>
      <c r="B54" s="8" t="s">
        <v>3</v>
      </c>
      <c r="C54" s="9">
        <f t="shared" si="3"/>
        <v>44163</v>
      </c>
      <c r="D54" s="12">
        <v>460</v>
      </c>
      <c r="E54" s="12">
        <v>325</v>
      </c>
      <c r="F54" s="12">
        <v>273</v>
      </c>
      <c r="G54" s="12">
        <v>162</v>
      </c>
      <c r="H54" s="12">
        <f t="shared" ref="H54:H58" si="4">SUM(D54:G54)</f>
        <v>1220</v>
      </c>
      <c r="I54" s="31">
        <f>H54/C54</f>
        <v>2.762493490025587E-2</v>
      </c>
      <c r="J54" s="33">
        <f>$C$60+4*SQRT($C$60*(1-$C$60)/C54)</f>
        <v>2.8827422282547525E-2</v>
      </c>
      <c r="K54" s="32">
        <f t="shared" ref="K54:K58" si="5">$H$59/$C$59</f>
        <v>2.5809273840769902E-2</v>
      </c>
      <c r="L54" s="30">
        <f t="shared" ref="L54:L58" si="6">$C$60-4*SQRT($C$60*(1-$C$60)/C54)</f>
        <v>2.2791125398992279E-2</v>
      </c>
      <c r="M54" s="46"/>
      <c r="N54" s="46"/>
      <c r="O54" s="46"/>
      <c r="P54" s="46"/>
      <c r="Q54" s="46"/>
      <c r="R54" s="46"/>
      <c r="S54" s="47"/>
    </row>
    <row r="55" spans="1:19" ht="15.75" x14ac:dyDescent="0.25">
      <c r="A55" s="45"/>
      <c r="B55" s="8" t="s">
        <v>4</v>
      </c>
      <c r="C55" s="9">
        <f t="shared" si="3"/>
        <v>43711</v>
      </c>
      <c r="D55" s="12">
        <v>342</v>
      </c>
      <c r="E55" s="12">
        <v>407</v>
      </c>
      <c r="F55" s="12">
        <v>202</v>
      </c>
      <c r="G55" s="12">
        <v>102</v>
      </c>
      <c r="H55" s="12">
        <f t="shared" si="4"/>
        <v>1053</v>
      </c>
      <c r="I55" s="31">
        <f>G55/C55</f>
        <v>2.3335087277801926E-3</v>
      </c>
      <c r="J55" s="33">
        <f t="shared" ref="J55:J58" si="7">$C$60+4*SQRT($C$60*(1-$C$60)/C55)</f>
        <v>2.8842986951936128E-2</v>
      </c>
      <c r="K55" s="32">
        <f t="shared" si="5"/>
        <v>2.5809273840769902E-2</v>
      </c>
      <c r="L55" s="30">
        <f t="shared" si="6"/>
        <v>2.2775560729603676E-2</v>
      </c>
      <c r="M55" s="46"/>
      <c r="N55" s="46"/>
      <c r="O55" s="46"/>
      <c r="P55" s="46"/>
      <c r="Q55" s="46"/>
      <c r="R55" s="46"/>
      <c r="S55" s="47"/>
    </row>
    <row r="56" spans="1:19" ht="15.75" x14ac:dyDescent="0.25">
      <c r="A56" s="45"/>
      <c r="B56" s="8" t="s">
        <v>5</v>
      </c>
      <c r="C56" s="9">
        <f t="shared" si="3"/>
        <v>41136</v>
      </c>
      <c r="D56" s="12">
        <v>403</v>
      </c>
      <c r="E56" s="12">
        <v>303</v>
      </c>
      <c r="F56" s="12">
        <v>156</v>
      </c>
      <c r="G56" s="12">
        <v>90</v>
      </c>
      <c r="H56" s="12">
        <f t="shared" si="4"/>
        <v>952</v>
      </c>
      <c r="I56" s="31">
        <f>H56/C56</f>
        <v>2.3142746013224427E-2</v>
      </c>
      <c r="J56" s="33">
        <f t="shared" si="7"/>
        <v>2.8936496829149807E-2</v>
      </c>
      <c r="K56" s="32">
        <f t="shared" si="5"/>
        <v>2.5809273840769902E-2</v>
      </c>
      <c r="L56" s="30">
        <f t="shared" si="6"/>
        <v>2.2682050852389998E-2</v>
      </c>
      <c r="M56" s="46"/>
      <c r="N56" s="46"/>
      <c r="O56" s="46"/>
      <c r="P56" s="46"/>
      <c r="Q56" s="46"/>
      <c r="R56" s="46"/>
      <c r="S56" s="47"/>
    </row>
    <row r="57" spans="1:19" ht="15.75" x14ac:dyDescent="0.25">
      <c r="A57" s="45"/>
      <c r="B57" s="8" t="s">
        <v>6</v>
      </c>
      <c r="C57" s="9">
        <f t="shared" si="3"/>
        <v>42105</v>
      </c>
      <c r="D57" s="12">
        <v>383</v>
      </c>
      <c r="E57" s="12">
        <v>248</v>
      </c>
      <c r="F57" s="12">
        <v>184</v>
      </c>
      <c r="G57" s="12">
        <v>55</v>
      </c>
      <c r="H57" s="12">
        <f t="shared" si="4"/>
        <v>870</v>
      </c>
      <c r="I57" s="31">
        <f>H57/C57</f>
        <v>2.0662629141432135E-2</v>
      </c>
      <c r="J57" s="33">
        <f t="shared" si="7"/>
        <v>2.8900302585493583E-2</v>
      </c>
      <c r="K57" s="32">
        <f t="shared" si="5"/>
        <v>2.5809273840769902E-2</v>
      </c>
      <c r="L57" s="30">
        <f t="shared" si="6"/>
        <v>2.2718245096046221E-2</v>
      </c>
      <c r="M57" s="46"/>
      <c r="N57" s="46"/>
      <c r="O57" s="46"/>
      <c r="P57" s="46"/>
      <c r="Q57" s="46"/>
      <c r="R57" s="46"/>
      <c r="S57" s="47"/>
    </row>
    <row r="58" spans="1:19" ht="15.75" x14ac:dyDescent="0.25">
      <c r="A58" s="45"/>
      <c r="B58" s="8" t="s">
        <v>7</v>
      </c>
      <c r="C58" s="9">
        <f t="shared" si="3"/>
        <v>46654</v>
      </c>
      <c r="D58" s="12">
        <v>607</v>
      </c>
      <c r="E58" s="12">
        <v>542</v>
      </c>
      <c r="F58" s="12">
        <v>253</v>
      </c>
      <c r="G58" s="12">
        <v>103</v>
      </c>
      <c r="H58" s="12">
        <f t="shared" si="4"/>
        <v>1505</v>
      </c>
      <c r="I58" s="31">
        <f>H58/C58</f>
        <v>3.225875594804304E-2</v>
      </c>
      <c r="J58" s="33">
        <f t="shared" si="7"/>
        <v>2.87457429536335E-2</v>
      </c>
      <c r="K58" s="32">
        <f t="shared" si="5"/>
        <v>2.5809273840769902E-2</v>
      </c>
      <c r="L58" s="30">
        <f t="shared" si="6"/>
        <v>2.2872804727906305E-2</v>
      </c>
      <c r="M58" s="46"/>
      <c r="N58" s="46"/>
      <c r="O58" s="46"/>
      <c r="P58" s="46"/>
      <c r="Q58" s="46"/>
      <c r="R58" s="46"/>
      <c r="S58" s="47"/>
    </row>
    <row r="59" spans="1:19" ht="15.75" x14ac:dyDescent="0.25">
      <c r="A59" s="45"/>
      <c r="B59" s="4" t="s">
        <v>14</v>
      </c>
      <c r="C59" s="25">
        <f>SUM(C53:C58)</f>
        <v>258318</v>
      </c>
      <c r="D59" s="26">
        <f t="shared" ref="D59:G59" si="8">SUM(D53:D58)</f>
        <v>2668</v>
      </c>
      <c r="E59" s="26">
        <f t="shared" si="8"/>
        <v>2158</v>
      </c>
      <c r="F59" s="26">
        <f t="shared" si="8"/>
        <v>1255</v>
      </c>
      <c r="G59" s="26">
        <f t="shared" si="8"/>
        <v>586</v>
      </c>
      <c r="H59" s="35">
        <f>SUM(H53:H58)</f>
        <v>6667</v>
      </c>
      <c r="I59" s="108">
        <f>AVERAGE(I53:I58)</f>
        <v>2.2056069540377487E-2</v>
      </c>
      <c r="J59" s="11"/>
      <c r="K59" s="11"/>
      <c r="L59" s="11"/>
      <c r="M59" s="46"/>
      <c r="N59" s="46"/>
      <c r="O59" s="46"/>
      <c r="P59" s="46"/>
      <c r="Q59" s="46"/>
      <c r="R59" s="46"/>
      <c r="S59" s="47"/>
    </row>
    <row r="60" spans="1:19" ht="15.75" x14ac:dyDescent="0.25">
      <c r="A60" s="45"/>
      <c r="B60" s="4" t="s">
        <v>15</v>
      </c>
      <c r="C60" s="5">
        <f>H59/C59</f>
        <v>2.5809273840769902E-2</v>
      </c>
      <c r="D60" s="8"/>
      <c r="E60" s="8"/>
      <c r="F60" s="8"/>
      <c r="G60" s="8"/>
      <c r="H60" s="8"/>
      <c r="I60" s="11"/>
      <c r="J60" s="11"/>
      <c r="K60" s="11"/>
      <c r="L60" s="11"/>
      <c r="M60" s="46"/>
      <c r="N60" s="46"/>
      <c r="O60" s="46"/>
      <c r="P60" s="46"/>
      <c r="Q60" s="46"/>
      <c r="R60" s="46"/>
      <c r="S60" s="47"/>
    </row>
    <row r="61" spans="1:19" ht="15.75" x14ac:dyDescent="0.25">
      <c r="A61" s="45"/>
      <c r="B61" s="8" t="s">
        <v>16</v>
      </c>
      <c r="C61" s="8"/>
      <c r="D61" s="17">
        <f>AVERAGE(D53:D58)</f>
        <v>444.66666666666669</v>
      </c>
      <c r="E61" s="17">
        <f>AVERAGE(E53:E58)</f>
        <v>359.66666666666669</v>
      </c>
      <c r="F61" s="17">
        <f>AVERAGE(F53:F58)</f>
        <v>209.16666666666666</v>
      </c>
      <c r="G61" s="17">
        <f>AVERAGE(G53:G58)</f>
        <v>97.666666666666671</v>
      </c>
      <c r="H61" s="8"/>
      <c r="I61" s="11"/>
      <c r="J61" s="11"/>
      <c r="K61" s="11"/>
      <c r="L61" s="11"/>
      <c r="M61" s="46"/>
      <c r="N61" s="46"/>
      <c r="O61" s="46"/>
      <c r="P61" s="46"/>
      <c r="Q61" s="46"/>
      <c r="R61" s="46"/>
      <c r="S61" s="47"/>
    </row>
    <row r="62" spans="1:19" x14ac:dyDescent="0.25">
      <c r="A62" s="45"/>
      <c r="B62" s="46"/>
      <c r="C62" s="46"/>
      <c r="D62" s="46"/>
      <c r="E62" s="46"/>
      <c r="F62" s="46"/>
      <c r="G62" s="46"/>
      <c r="H62" s="46"/>
      <c r="I62" s="46"/>
      <c r="J62" s="46"/>
      <c r="K62" s="46"/>
      <c r="L62" s="46"/>
      <c r="M62" s="46"/>
      <c r="N62" s="46"/>
      <c r="O62" s="46"/>
      <c r="P62" s="46"/>
      <c r="Q62" s="46"/>
      <c r="R62" s="46"/>
      <c r="S62" s="47"/>
    </row>
    <row r="63" spans="1:19" x14ac:dyDescent="0.25">
      <c r="A63" s="45"/>
      <c r="B63" s="46"/>
      <c r="C63" s="46"/>
      <c r="D63" s="46"/>
      <c r="E63" s="46"/>
      <c r="F63" s="46"/>
      <c r="G63" s="46"/>
      <c r="H63" s="46"/>
      <c r="I63" s="46"/>
      <c r="J63" s="46"/>
      <c r="K63" s="46"/>
      <c r="L63" s="46"/>
      <c r="M63" s="46"/>
      <c r="N63" s="46"/>
      <c r="O63" s="46"/>
      <c r="P63" s="46"/>
      <c r="Q63" s="46"/>
      <c r="R63" s="46"/>
      <c r="S63" s="47"/>
    </row>
    <row r="64" spans="1:19" x14ac:dyDescent="0.25">
      <c r="A64" s="45"/>
      <c r="B64" s="46"/>
      <c r="C64" s="46"/>
      <c r="D64" s="46"/>
      <c r="E64" s="46"/>
      <c r="F64" s="46"/>
      <c r="G64" s="46"/>
      <c r="H64" s="46"/>
      <c r="I64" s="46"/>
      <c r="J64" s="46"/>
      <c r="K64" s="46"/>
      <c r="L64" s="46"/>
      <c r="M64" s="46"/>
      <c r="N64" s="46"/>
      <c r="O64" s="46"/>
      <c r="P64" s="46"/>
      <c r="Q64" s="46"/>
      <c r="R64" s="46"/>
      <c r="S64" s="47"/>
    </row>
    <row r="65" spans="1:19" x14ac:dyDescent="0.25">
      <c r="A65" s="45"/>
      <c r="B65" s="46"/>
      <c r="C65" s="46"/>
      <c r="D65" s="46"/>
      <c r="E65" s="46"/>
      <c r="F65" s="46"/>
      <c r="G65" s="46"/>
      <c r="H65" s="46"/>
      <c r="I65" s="46"/>
      <c r="J65" s="46"/>
      <c r="K65" s="46"/>
      <c r="L65" s="46"/>
      <c r="M65" s="46"/>
      <c r="N65" s="46"/>
      <c r="O65" s="46"/>
      <c r="P65" s="46"/>
      <c r="Q65" s="46"/>
      <c r="R65" s="46"/>
      <c r="S65" s="47"/>
    </row>
    <row r="66" spans="1:19" x14ac:dyDescent="0.25">
      <c r="A66" s="45"/>
      <c r="B66" s="46"/>
      <c r="C66" s="46"/>
      <c r="D66" s="46"/>
      <c r="E66" s="46"/>
      <c r="F66" s="46"/>
      <c r="G66" s="46"/>
      <c r="H66" s="46"/>
      <c r="I66" s="46"/>
      <c r="J66" s="46"/>
      <c r="K66" s="46"/>
      <c r="L66" s="46"/>
      <c r="M66" s="46"/>
      <c r="N66" s="46"/>
      <c r="O66" s="46"/>
      <c r="P66" s="46"/>
      <c r="Q66" s="46"/>
      <c r="R66" s="46"/>
      <c r="S66" s="47"/>
    </row>
    <row r="67" spans="1:19" x14ac:dyDescent="0.25">
      <c r="A67" s="48"/>
      <c r="B67" s="49"/>
      <c r="C67" s="49"/>
      <c r="D67" s="49"/>
      <c r="E67" s="49"/>
      <c r="F67" s="49"/>
      <c r="G67" s="49"/>
      <c r="H67" s="49"/>
      <c r="I67" s="49"/>
      <c r="J67" s="49"/>
      <c r="K67" s="49"/>
      <c r="L67" s="49"/>
      <c r="M67" s="49"/>
      <c r="N67" s="49"/>
      <c r="O67" s="49"/>
      <c r="P67" s="49"/>
      <c r="Q67" s="49"/>
      <c r="R67" s="49"/>
      <c r="S67" s="50"/>
    </row>
    <row r="71" spans="1:19" x14ac:dyDescent="0.25">
      <c r="A71" s="42"/>
      <c r="B71" s="43"/>
      <c r="C71" s="43"/>
      <c r="D71" s="43"/>
      <c r="E71" s="43"/>
      <c r="F71" s="43"/>
      <c r="G71" s="43"/>
      <c r="H71" s="43"/>
      <c r="I71" s="43"/>
      <c r="J71" s="43"/>
      <c r="K71" s="43"/>
      <c r="L71" s="43"/>
      <c r="M71" s="43"/>
      <c r="N71" s="43"/>
      <c r="O71" s="43"/>
      <c r="P71" s="43"/>
      <c r="Q71" s="43"/>
      <c r="R71" s="43"/>
      <c r="S71" s="44"/>
    </row>
    <row r="72" spans="1:19" x14ac:dyDescent="0.25">
      <c r="A72" s="45"/>
      <c r="B72" s="46"/>
      <c r="C72" s="46"/>
      <c r="D72" s="46"/>
      <c r="E72" s="46"/>
      <c r="F72" s="46"/>
      <c r="G72" s="46"/>
      <c r="H72" s="46"/>
      <c r="I72" s="46"/>
      <c r="J72" s="46"/>
      <c r="K72" s="46"/>
      <c r="L72" s="46"/>
      <c r="M72" s="46"/>
      <c r="N72" s="46"/>
      <c r="O72" s="46"/>
      <c r="P72" s="46"/>
      <c r="Q72" s="46"/>
      <c r="R72" s="46"/>
      <c r="S72" s="47"/>
    </row>
    <row r="73" spans="1:19" s="70" customFormat="1" ht="20.25" x14ac:dyDescent="0.3">
      <c r="A73" s="67"/>
      <c r="B73" s="68"/>
      <c r="C73" s="68"/>
      <c r="D73" s="82" t="s">
        <v>52</v>
      </c>
      <c r="E73" s="82"/>
      <c r="F73" s="82"/>
      <c r="G73" s="82"/>
      <c r="H73" s="68"/>
      <c r="I73" s="68"/>
      <c r="J73" s="68"/>
      <c r="K73" s="68"/>
      <c r="L73" s="68"/>
      <c r="M73" s="68"/>
      <c r="N73" s="68"/>
      <c r="O73" s="68"/>
      <c r="P73" s="68"/>
      <c r="Q73" s="68"/>
      <c r="R73" s="68"/>
      <c r="S73" s="69"/>
    </row>
    <row r="74" spans="1:19" ht="15.75" x14ac:dyDescent="0.25">
      <c r="A74" s="45"/>
      <c r="B74" s="46"/>
      <c r="C74" s="46"/>
      <c r="D74" s="83"/>
      <c r="E74" s="83"/>
      <c r="F74" s="83"/>
      <c r="G74" s="83"/>
      <c r="H74" s="46"/>
      <c r="I74" s="46"/>
      <c r="J74" s="46"/>
      <c r="K74" s="46"/>
      <c r="L74" s="46"/>
      <c r="M74" s="46"/>
      <c r="N74" s="46"/>
      <c r="O74" s="46"/>
      <c r="P74" s="46"/>
      <c r="Q74" s="46"/>
      <c r="R74" s="46"/>
      <c r="S74" s="47"/>
    </row>
    <row r="75" spans="1:19" x14ac:dyDescent="0.25">
      <c r="A75" s="45"/>
      <c r="B75" s="46"/>
      <c r="C75" s="46"/>
      <c r="D75" s="46"/>
      <c r="E75" s="46"/>
      <c r="F75" s="46"/>
      <c r="G75" s="46"/>
      <c r="H75" s="46"/>
      <c r="I75" s="46"/>
      <c r="J75" s="46"/>
      <c r="K75" s="46"/>
      <c r="L75" s="46"/>
      <c r="M75" s="46"/>
      <c r="N75" s="46"/>
      <c r="O75" s="46"/>
      <c r="P75" s="46"/>
      <c r="Q75" s="46"/>
      <c r="R75" s="46"/>
      <c r="S75" s="47"/>
    </row>
    <row r="76" spans="1:19" x14ac:dyDescent="0.25">
      <c r="A76" s="45"/>
      <c r="B76" s="80" t="s">
        <v>0</v>
      </c>
      <c r="C76" s="81" t="s">
        <v>17</v>
      </c>
      <c r="D76" s="81" t="s">
        <v>18</v>
      </c>
      <c r="E76" s="80" t="s">
        <v>19</v>
      </c>
      <c r="F76" s="80" t="s">
        <v>20</v>
      </c>
      <c r="G76" s="81" t="s">
        <v>21</v>
      </c>
      <c r="H76" s="80" t="s">
        <v>22</v>
      </c>
      <c r="I76" s="80" t="s">
        <v>23</v>
      </c>
      <c r="J76" s="46"/>
      <c r="K76" s="46"/>
      <c r="L76" s="46"/>
      <c r="M76" s="46"/>
      <c r="N76" s="46"/>
      <c r="O76" s="46"/>
      <c r="P76" s="46"/>
      <c r="Q76" s="46"/>
      <c r="R76" s="46"/>
      <c r="S76" s="47"/>
    </row>
    <row r="77" spans="1:19" x14ac:dyDescent="0.25">
      <c r="A77" s="45"/>
      <c r="B77" s="80"/>
      <c r="C77" s="81"/>
      <c r="D77" s="81"/>
      <c r="E77" s="80"/>
      <c r="F77" s="80"/>
      <c r="G77" s="81"/>
      <c r="H77" s="80"/>
      <c r="I77" s="80"/>
      <c r="J77" s="46"/>
      <c r="K77" s="46"/>
      <c r="L77" s="46"/>
      <c r="M77" s="46"/>
      <c r="N77" s="46"/>
      <c r="O77" s="46"/>
      <c r="P77" s="46"/>
      <c r="Q77" s="46"/>
      <c r="R77" s="46"/>
      <c r="S77" s="47"/>
    </row>
    <row r="78" spans="1:19" ht="15.75" x14ac:dyDescent="0.25">
      <c r="A78" s="45"/>
      <c r="B78" s="10" t="s">
        <v>2</v>
      </c>
      <c r="C78" s="13">
        <f t="shared" ref="C78:C83" si="9">C53</f>
        <v>40549</v>
      </c>
      <c r="D78" s="10">
        <f t="shared" ref="D78:D83" si="10">H53</f>
        <v>1067</v>
      </c>
      <c r="E78" s="53">
        <f t="shared" ref="E78:E83" si="11">D78/C78</f>
        <v>2.631384251152926E-2</v>
      </c>
      <c r="F78" s="10">
        <v>4</v>
      </c>
      <c r="G78" s="10">
        <f>F78/E78</f>
        <v>152.01124648547329</v>
      </c>
      <c r="H78" s="10">
        <f t="shared" ref="H78:H83" si="12">(E78/F78)*1000000</f>
        <v>6578.4606278823148</v>
      </c>
      <c r="I78" s="54">
        <f>NORMSINV(1-H78/1000000)+1.5</f>
        <v>3.9794932710806306</v>
      </c>
      <c r="J78" s="46"/>
      <c r="K78" s="46"/>
      <c r="L78" s="46"/>
      <c r="M78" s="46"/>
      <c r="N78" s="46"/>
      <c r="O78" s="46"/>
      <c r="P78" s="46"/>
      <c r="Q78" s="46"/>
      <c r="R78" s="46"/>
      <c r="S78" s="47"/>
    </row>
    <row r="79" spans="1:19" ht="15.75" x14ac:dyDescent="0.25">
      <c r="A79" s="45"/>
      <c r="B79" s="10" t="s">
        <v>3</v>
      </c>
      <c r="C79" s="13">
        <f t="shared" si="9"/>
        <v>44163</v>
      </c>
      <c r="D79" s="10">
        <f t="shared" si="10"/>
        <v>1220</v>
      </c>
      <c r="E79" s="53">
        <f t="shared" si="11"/>
        <v>2.762493490025587E-2</v>
      </c>
      <c r="F79" s="10">
        <v>4</v>
      </c>
      <c r="G79" s="10">
        <f t="shared" ref="G79:G83" si="13">F79/E79</f>
        <v>144.79672131147541</v>
      </c>
      <c r="H79" s="10">
        <f t="shared" si="12"/>
        <v>6906.2337250639675</v>
      </c>
      <c r="I79" s="54">
        <f t="shared" ref="I79:I83" si="14">NORMSINV(1-H79/1000000)+1.5</f>
        <v>3.962103828641049</v>
      </c>
      <c r="J79" s="46"/>
      <c r="K79" s="46"/>
      <c r="L79" s="46"/>
      <c r="M79" s="46"/>
      <c r="N79" s="46"/>
      <c r="O79" s="46"/>
      <c r="P79" s="46"/>
      <c r="Q79" s="46"/>
      <c r="R79" s="46"/>
      <c r="S79" s="47"/>
    </row>
    <row r="80" spans="1:19" ht="15.75" x14ac:dyDescent="0.25">
      <c r="A80" s="45"/>
      <c r="B80" s="10" t="s">
        <v>4</v>
      </c>
      <c r="C80" s="13">
        <f t="shared" si="9"/>
        <v>43711</v>
      </c>
      <c r="D80" s="10">
        <f t="shared" si="10"/>
        <v>1053</v>
      </c>
      <c r="E80" s="53">
        <f t="shared" si="11"/>
        <v>2.4090045983848458E-2</v>
      </c>
      <c r="F80" s="10">
        <v>4</v>
      </c>
      <c r="G80" s="10">
        <f t="shared" si="13"/>
        <v>166.04368471035139</v>
      </c>
      <c r="H80" s="10">
        <f t="shared" si="12"/>
        <v>6022.5114959621142</v>
      </c>
      <c r="I80" s="54">
        <f t="shared" si="14"/>
        <v>4.0108225423952035</v>
      </c>
      <c r="J80" s="46"/>
      <c r="K80" s="46"/>
      <c r="L80" s="46"/>
      <c r="M80" s="46"/>
      <c r="N80" s="46"/>
      <c r="O80" s="46"/>
      <c r="P80" s="46"/>
      <c r="Q80" s="46"/>
      <c r="R80" s="46"/>
      <c r="S80" s="47"/>
    </row>
    <row r="81" spans="1:19" ht="15.75" x14ac:dyDescent="0.25">
      <c r="A81" s="45"/>
      <c r="B81" s="10" t="s">
        <v>5</v>
      </c>
      <c r="C81" s="13">
        <f t="shared" si="9"/>
        <v>41136</v>
      </c>
      <c r="D81" s="10">
        <f t="shared" si="10"/>
        <v>952</v>
      </c>
      <c r="E81" s="53">
        <f t="shared" si="11"/>
        <v>2.3142746013224427E-2</v>
      </c>
      <c r="F81" s="10">
        <v>4</v>
      </c>
      <c r="G81" s="10">
        <f t="shared" si="13"/>
        <v>172.84033613445376</v>
      </c>
      <c r="H81" s="10">
        <f t="shared" si="12"/>
        <v>5785.6865033061067</v>
      </c>
      <c r="I81" s="54">
        <f t="shared" si="14"/>
        <v>4.0249531021917928</v>
      </c>
      <c r="J81" s="46"/>
      <c r="K81" s="46"/>
      <c r="L81" s="46"/>
      <c r="M81" s="46"/>
      <c r="N81" s="46"/>
      <c r="O81" s="46"/>
      <c r="P81" s="46"/>
      <c r="Q81" s="46"/>
      <c r="R81" s="46"/>
      <c r="S81" s="47"/>
    </row>
    <row r="82" spans="1:19" ht="15.75" x14ac:dyDescent="0.25">
      <c r="A82" s="45"/>
      <c r="B82" s="10" t="s">
        <v>6</v>
      </c>
      <c r="C82" s="13">
        <f t="shared" si="9"/>
        <v>42105</v>
      </c>
      <c r="D82" s="10">
        <f t="shared" si="10"/>
        <v>870</v>
      </c>
      <c r="E82" s="53">
        <f t="shared" si="11"/>
        <v>2.0662629141432135E-2</v>
      </c>
      <c r="F82" s="10">
        <v>4</v>
      </c>
      <c r="G82" s="10">
        <f t="shared" si="13"/>
        <v>193.58620689655172</v>
      </c>
      <c r="H82" s="10">
        <f t="shared" si="12"/>
        <v>5165.6572853580337</v>
      </c>
      <c r="I82" s="54">
        <f t="shared" si="14"/>
        <v>4.0645384033889274</v>
      </c>
      <c r="J82" s="46"/>
      <c r="K82" s="46"/>
      <c r="L82" s="46"/>
      <c r="M82" s="46"/>
      <c r="N82" s="46"/>
      <c r="O82" s="46"/>
      <c r="P82" s="46"/>
      <c r="Q82" s="46"/>
      <c r="R82" s="46"/>
      <c r="S82" s="47"/>
    </row>
    <row r="83" spans="1:19" ht="15.75" x14ac:dyDescent="0.25">
      <c r="A83" s="45"/>
      <c r="B83" s="10" t="s">
        <v>7</v>
      </c>
      <c r="C83" s="13">
        <f t="shared" si="9"/>
        <v>46654</v>
      </c>
      <c r="D83" s="10">
        <f t="shared" si="10"/>
        <v>1505</v>
      </c>
      <c r="E83" s="53">
        <f t="shared" si="11"/>
        <v>3.225875594804304E-2</v>
      </c>
      <c r="F83" s="10">
        <v>4</v>
      </c>
      <c r="G83" s="10">
        <f t="shared" si="13"/>
        <v>123.99734219269104</v>
      </c>
      <c r="H83" s="10">
        <f t="shared" si="12"/>
        <v>8064.6889870107598</v>
      </c>
      <c r="I83" s="54">
        <f t="shared" si="14"/>
        <v>3.9059747841780079</v>
      </c>
      <c r="J83" s="46"/>
      <c r="K83" s="46"/>
      <c r="L83" s="46"/>
      <c r="M83" s="46"/>
      <c r="N83" s="46"/>
      <c r="O83" s="46"/>
      <c r="P83" s="46"/>
      <c r="Q83" s="46"/>
      <c r="R83" s="46"/>
      <c r="S83" s="47"/>
    </row>
    <row r="84" spans="1:19" ht="15.75" x14ac:dyDescent="0.25">
      <c r="A84" s="45"/>
      <c r="B84" s="10" t="s">
        <v>24</v>
      </c>
      <c r="C84" s="13">
        <f>SUM(C78:C83)</f>
        <v>258318</v>
      </c>
      <c r="D84" s="13">
        <f t="shared" ref="D84:E84" si="15">SUM(D78:D83)</f>
        <v>6667</v>
      </c>
      <c r="E84" s="55">
        <f t="shared" si="15"/>
        <v>0.15409295449833318</v>
      </c>
      <c r="F84" s="13"/>
      <c r="G84" s="13">
        <f t="shared" ref="G84:H84" si="16">SUM(G78:G83)</f>
        <v>953.27553773099658</v>
      </c>
      <c r="H84" s="13">
        <f t="shared" si="16"/>
        <v>38523.238624583297</v>
      </c>
      <c r="I84" s="54">
        <f>AVERAGE(I78:I83)</f>
        <v>3.9913143219792686</v>
      </c>
      <c r="J84" s="46"/>
      <c r="K84" s="46"/>
      <c r="L84" s="46"/>
      <c r="M84" s="46"/>
      <c r="N84" s="46"/>
      <c r="O84" s="46"/>
      <c r="P84" s="46"/>
      <c r="Q84" s="46"/>
      <c r="R84" s="46"/>
      <c r="S84" s="47"/>
    </row>
    <row r="85" spans="1:19" ht="15.75" x14ac:dyDescent="0.25">
      <c r="A85" s="45"/>
      <c r="B85" s="56" t="s">
        <v>16</v>
      </c>
      <c r="C85" s="57"/>
      <c r="D85" s="58">
        <f>AVERAGE(D78:D83)</f>
        <v>1111.1666666666667</v>
      </c>
      <c r="E85" s="59">
        <f>AVERAGE(E78:E83)</f>
        <v>2.5682159083055531E-2</v>
      </c>
      <c r="F85" s="56"/>
      <c r="G85" s="56"/>
      <c r="H85" s="56">
        <f>AVERAGE(H78:H83)</f>
        <v>6420.5397707638831</v>
      </c>
      <c r="I85" s="58">
        <f>AVERAGE(I78:I84)</f>
        <v>3.9913143219792682</v>
      </c>
      <c r="J85" s="46"/>
      <c r="K85" s="46"/>
      <c r="L85" s="46"/>
      <c r="M85" s="46"/>
      <c r="N85" s="46"/>
      <c r="O85" s="46"/>
      <c r="P85" s="46"/>
      <c r="Q85" s="46"/>
      <c r="R85" s="46"/>
      <c r="S85" s="47"/>
    </row>
    <row r="86" spans="1:19" x14ac:dyDescent="0.25">
      <c r="A86" s="45"/>
      <c r="B86" s="46"/>
      <c r="C86" s="46"/>
      <c r="D86" s="46"/>
      <c r="E86" s="46"/>
      <c r="F86" s="46"/>
      <c r="G86" s="46"/>
      <c r="H86" s="46"/>
      <c r="I86" s="46"/>
      <c r="J86" s="46"/>
      <c r="K86" s="46"/>
      <c r="L86" s="46"/>
      <c r="M86" s="46"/>
      <c r="N86" s="46"/>
      <c r="O86" s="46"/>
      <c r="P86" s="46"/>
      <c r="Q86" s="46"/>
      <c r="R86" s="46"/>
      <c r="S86" s="47"/>
    </row>
    <row r="87" spans="1:19" x14ac:dyDescent="0.25">
      <c r="A87" s="45"/>
      <c r="B87" s="46"/>
      <c r="C87" s="46"/>
      <c r="D87" s="46"/>
      <c r="E87" s="46"/>
      <c r="F87" s="46"/>
      <c r="G87" s="46"/>
      <c r="H87" s="46"/>
      <c r="I87" s="46"/>
      <c r="J87" s="46"/>
      <c r="K87" s="46"/>
      <c r="L87" s="46"/>
      <c r="M87" s="46"/>
      <c r="N87" s="46"/>
      <c r="O87" s="46"/>
      <c r="P87" s="46"/>
      <c r="Q87" s="46"/>
      <c r="R87" s="46"/>
      <c r="S87" s="47"/>
    </row>
    <row r="88" spans="1:19" x14ac:dyDescent="0.25">
      <c r="A88" s="45"/>
      <c r="B88" s="46"/>
      <c r="C88" s="46"/>
      <c r="D88" s="46"/>
      <c r="E88" s="46"/>
      <c r="F88" s="46"/>
      <c r="G88" s="46"/>
      <c r="H88" s="46"/>
      <c r="I88" s="46"/>
      <c r="J88" s="46"/>
      <c r="K88" s="46"/>
      <c r="L88" s="46"/>
      <c r="M88" s="46"/>
      <c r="N88" s="46"/>
      <c r="O88" s="46"/>
      <c r="P88" s="46"/>
      <c r="Q88" s="46"/>
      <c r="R88" s="46"/>
      <c r="S88" s="47"/>
    </row>
    <row r="89" spans="1:19" x14ac:dyDescent="0.25">
      <c r="A89" s="45"/>
      <c r="B89" s="46"/>
      <c r="C89" s="46"/>
      <c r="D89" s="46"/>
      <c r="E89" s="46"/>
      <c r="F89" s="46"/>
      <c r="G89" s="46"/>
      <c r="H89" s="46"/>
      <c r="I89" s="46"/>
      <c r="J89" s="46"/>
      <c r="K89" s="46"/>
      <c r="L89" s="46"/>
      <c r="M89" s="46"/>
      <c r="N89" s="46"/>
      <c r="O89" s="46"/>
      <c r="P89" s="46"/>
      <c r="Q89" s="46"/>
      <c r="R89" s="46"/>
      <c r="S89" s="47"/>
    </row>
    <row r="90" spans="1:19" ht="15" customHeight="1" x14ac:dyDescent="0.25">
      <c r="A90" s="45"/>
      <c r="B90" s="46"/>
      <c r="C90" s="46"/>
      <c r="D90" s="46"/>
      <c r="E90" s="46"/>
      <c r="F90" s="46"/>
      <c r="G90" s="46"/>
      <c r="H90" s="46"/>
      <c r="I90" s="46"/>
      <c r="J90" s="46"/>
      <c r="K90" s="46"/>
      <c r="L90" s="46"/>
      <c r="M90" s="46"/>
      <c r="N90" s="46"/>
      <c r="O90" s="46"/>
      <c r="P90" s="46"/>
      <c r="Q90" s="46"/>
      <c r="R90" s="46"/>
      <c r="S90" s="47"/>
    </row>
    <row r="91" spans="1:19" ht="15" customHeight="1" x14ac:dyDescent="0.25">
      <c r="A91" s="45"/>
      <c r="B91" s="46"/>
      <c r="C91" s="46"/>
      <c r="D91" s="46"/>
      <c r="E91" s="46"/>
      <c r="F91" s="46"/>
      <c r="G91" s="46"/>
      <c r="H91" s="46"/>
      <c r="I91" s="46"/>
      <c r="J91" s="46"/>
      <c r="K91" s="46"/>
      <c r="L91" s="46"/>
      <c r="M91" s="46"/>
      <c r="N91" s="46"/>
      <c r="O91" s="46"/>
      <c r="P91" s="46"/>
      <c r="Q91" s="46"/>
      <c r="R91" s="46"/>
      <c r="S91" s="47"/>
    </row>
    <row r="92" spans="1:19" x14ac:dyDescent="0.25">
      <c r="A92" s="45"/>
      <c r="B92" s="46"/>
      <c r="C92" s="46"/>
      <c r="D92" s="46"/>
      <c r="E92" s="46"/>
      <c r="F92" s="46"/>
      <c r="G92" s="46"/>
      <c r="H92" s="46"/>
      <c r="I92" s="46"/>
      <c r="J92" s="46"/>
      <c r="K92" s="46"/>
      <c r="L92" s="46"/>
      <c r="M92" s="46"/>
      <c r="N92" s="46"/>
      <c r="O92" s="46"/>
      <c r="P92" s="46"/>
      <c r="Q92" s="46"/>
      <c r="R92" s="46"/>
      <c r="S92" s="47"/>
    </row>
    <row r="93" spans="1:19" x14ac:dyDescent="0.25">
      <c r="A93" s="45"/>
      <c r="B93" s="46"/>
      <c r="C93" s="46"/>
      <c r="D93" s="46"/>
      <c r="E93" s="46"/>
      <c r="F93" s="46"/>
      <c r="G93" s="46"/>
      <c r="H93" s="46"/>
      <c r="I93" s="46"/>
      <c r="J93" s="46"/>
      <c r="K93" s="46"/>
      <c r="L93" s="46"/>
      <c r="M93" s="46"/>
      <c r="N93" s="46"/>
      <c r="O93" s="46"/>
      <c r="P93" s="46"/>
      <c r="Q93" s="46"/>
      <c r="R93" s="46"/>
      <c r="S93" s="47"/>
    </row>
    <row r="94" spans="1:19" x14ac:dyDescent="0.25">
      <c r="A94" s="48"/>
      <c r="B94" s="49"/>
      <c r="C94" s="49"/>
      <c r="D94" s="49"/>
      <c r="E94" s="49"/>
      <c r="F94" s="49"/>
      <c r="G94" s="49"/>
      <c r="H94" s="49"/>
      <c r="I94" s="49"/>
      <c r="J94" s="49"/>
      <c r="K94" s="49"/>
      <c r="L94" s="49"/>
      <c r="M94" s="49"/>
      <c r="N94" s="49"/>
      <c r="O94" s="49"/>
      <c r="P94" s="49"/>
      <c r="Q94" s="49"/>
      <c r="R94" s="49"/>
      <c r="S94" s="50"/>
    </row>
  </sheetData>
  <mergeCells count="32">
    <mergeCell ref="N1:S1"/>
    <mergeCell ref="A24:F24"/>
    <mergeCell ref="L51:L52"/>
    <mergeCell ref="J51:J52"/>
    <mergeCell ref="I51:I52"/>
    <mergeCell ref="H51:H52"/>
    <mergeCell ref="D51:G51"/>
    <mergeCell ref="C51:C52"/>
    <mergeCell ref="B51:B52"/>
    <mergeCell ref="D1:H1"/>
    <mergeCell ref="B3:B4"/>
    <mergeCell ref="C3:C4"/>
    <mergeCell ref="D3:G3"/>
    <mergeCell ref="H3:H4"/>
    <mergeCell ref="B14:C18"/>
    <mergeCell ref="D14:D18"/>
    <mergeCell ref="I3:I4"/>
    <mergeCell ref="B76:B77"/>
    <mergeCell ref="C76:C77"/>
    <mergeCell ref="D76:D77"/>
    <mergeCell ref="E76:E77"/>
    <mergeCell ref="F76:F77"/>
    <mergeCell ref="D73:G73"/>
    <mergeCell ref="D74:G74"/>
    <mergeCell ref="G76:G77"/>
    <mergeCell ref="H76:H77"/>
    <mergeCell ref="I76:I77"/>
    <mergeCell ref="K51:K52"/>
    <mergeCell ref="E14:E18"/>
    <mergeCell ref="F14:F18"/>
    <mergeCell ref="G14:G18"/>
    <mergeCell ref="E49:H49"/>
  </mergeCells>
  <pageMargins left="0.7" right="0.7" top="0.75" bottom="0.75" header="0.3" footer="0.3"/>
  <pageSetup paperSize="9" orientation="portrait" horizontalDpi="360" verticalDpi="360" r:id="rId1"/>
  <ignoredErrors>
    <ignoredError sqref="H5:H10" formulaRange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P13"/>
  <sheetViews>
    <sheetView topLeftCell="A7" zoomScale="85" zoomScaleNormal="85" workbookViewId="0">
      <selection activeCell="K10" sqref="K10"/>
    </sheetView>
  </sheetViews>
  <sheetFormatPr defaultRowHeight="15" x14ac:dyDescent="0.25"/>
  <cols>
    <col min="7" max="7" width="11.28515625" customWidth="1"/>
    <col min="8" max="8" width="10.5703125" customWidth="1"/>
    <col min="9" max="9" width="11.5703125" customWidth="1"/>
  </cols>
  <sheetData>
    <row r="2" spans="1:16" ht="15.75" x14ac:dyDescent="0.25">
      <c r="A2" s="106" t="s">
        <v>40</v>
      </c>
      <c r="B2" s="107" t="s">
        <v>41</v>
      </c>
      <c r="C2" s="106" t="s">
        <v>49</v>
      </c>
      <c r="D2" s="106"/>
      <c r="E2" s="106"/>
      <c r="F2" s="106"/>
      <c r="G2" s="106" t="s">
        <v>31</v>
      </c>
      <c r="H2" s="106" t="s">
        <v>42</v>
      </c>
      <c r="I2" s="106" t="s">
        <v>46</v>
      </c>
    </row>
    <row r="3" spans="1:16" ht="31.5" x14ac:dyDescent="0.25">
      <c r="A3" s="106"/>
      <c r="B3" s="107"/>
      <c r="C3" s="28" t="s">
        <v>43</v>
      </c>
      <c r="D3" s="28" t="s">
        <v>44</v>
      </c>
      <c r="E3" s="28" t="s">
        <v>11</v>
      </c>
      <c r="F3" s="28" t="s">
        <v>45</v>
      </c>
      <c r="G3" s="106"/>
      <c r="H3" s="106"/>
      <c r="I3" s="106"/>
    </row>
    <row r="4" spans="1:16" ht="15.75" x14ac:dyDescent="0.25">
      <c r="A4" s="8" t="s">
        <v>2</v>
      </c>
      <c r="B4" s="9">
        <f>Sheet1!C5</f>
        <v>40549</v>
      </c>
      <c r="C4" s="10">
        <f>Sheet1!D5</f>
        <v>473</v>
      </c>
      <c r="D4" s="10">
        <f>Sheet1!E5</f>
        <v>333</v>
      </c>
      <c r="E4" s="10">
        <f>Sheet1!F5</f>
        <v>187</v>
      </c>
      <c r="F4" s="10">
        <f>Sheet1!G5</f>
        <v>74</v>
      </c>
      <c r="G4" s="8">
        <f>SUM(C4:F4)</f>
        <v>1067</v>
      </c>
      <c r="H4" s="3">
        <f>G4/$G$10</f>
        <v>0.16004199790010498</v>
      </c>
      <c r="I4" s="27">
        <f>H4</f>
        <v>0.16004199790010498</v>
      </c>
    </row>
    <row r="5" spans="1:16" ht="15.75" x14ac:dyDescent="0.25">
      <c r="A5" s="8" t="s">
        <v>3</v>
      </c>
      <c r="B5" s="9">
        <f>Sheet1!C6</f>
        <v>44163</v>
      </c>
      <c r="C5" s="10">
        <f>Sheet1!D6</f>
        <v>460</v>
      </c>
      <c r="D5" s="10">
        <f>Sheet1!E6</f>
        <v>325</v>
      </c>
      <c r="E5" s="10">
        <f>Sheet1!F6</f>
        <v>273</v>
      </c>
      <c r="F5" s="10">
        <f>Sheet1!G6</f>
        <v>162</v>
      </c>
      <c r="G5" s="8">
        <f t="shared" ref="G5:G9" si="0">SUM(C5:F5)</f>
        <v>1220</v>
      </c>
      <c r="H5" s="3">
        <f t="shared" ref="H5:H9" si="1">G5/$G$10</f>
        <v>0.18299085045747712</v>
      </c>
      <c r="I5" s="27">
        <f>I4+H5</f>
        <v>0.34303284835758208</v>
      </c>
    </row>
    <row r="6" spans="1:16" ht="15.75" x14ac:dyDescent="0.25">
      <c r="A6" s="8" t="s">
        <v>4</v>
      </c>
      <c r="B6" s="9">
        <f>Sheet1!C7</f>
        <v>43711</v>
      </c>
      <c r="C6" s="10">
        <f>Sheet1!D7</f>
        <v>342</v>
      </c>
      <c r="D6" s="10">
        <f>Sheet1!E7</f>
        <v>407</v>
      </c>
      <c r="E6" s="10">
        <f>Sheet1!F7</f>
        <v>202</v>
      </c>
      <c r="F6" s="10">
        <f>Sheet1!G7</f>
        <v>102</v>
      </c>
      <c r="G6" s="8">
        <f t="shared" si="0"/>
        <v>1053</v>
      </c>
      <c r="H6" s="3">
        <f t="shared" si="1"/>
        <v>0.15794210289485525</v>
      </c>
      <c r="I6" s="27">
        <f>I5+H6</f>
        <v>0.50097495125243729</v>
      </c>
    </row>
    <row r="7" spans="1:16" ht="15.75" x14ac:dyDescent="0.25">
      <c r="A7" s="8" t="s">
        <v>5</v>
      </c>
      <c r="B7" s="9">
        <f>Sheet1!C8</f>
        <v>41136</v>
      </c>
      <c r="C7" s="10">
        <f>Sheet1!D8</f>
        <v>403</v>
      </c>
      <c r="D7" s="10">
        <f>Sheet1!E8</f>
        <v>303</v>
      </c>
      <c r="E7" s="10">
        <f>Sheet1!F8</f>
        <v>156</v>
      </c>
      <c r="F7" s="10">
        <f>Sheet1!G8</f>
        <v>90</v>
      </c>
      <c r="G7" s="8">
        <f t="shared" si="0"/>
        <v>952</v>
      </c>
      <c r="H7" s="3">
        <f t="shared" si="1"/>
        <v>0.14279286035698216</v>
      </c>
      <c r="I7" s="27">
        <f>I6+H7</f>
        <v>0.64376781160941943</v>
      </c>
    </row>
    <row r="8" spans="1:16" ht="15.75" x14ac:dyDescent="0.25">
      <c r="A8" s="8" t="s">
        <v>6</v>
      </c>
      <c r="B8" s="9">
        <f>Sheet1!C9</f>
        <v>42105</v>
      </c>
      <c r="C8" s="10">
        <f>Sheet1!D9</f>
        <v>383</v>
      </c>
      <c r="D8" s="10">
        <f>Sheet1!E9</f>
        <v>248</v>
      </c>
      <c r="E8" s="10">
        <f>Sheet1!F9</f>
        <v>184</v>
      </c>
      <c r="F8" s="10">
        <f>Sheet1!G9</f>
        <v>55</v>
      </c>
      <c r="G8" s="8">
        <f t="shared" si="0"/>
        <v>870</v>
      </c>
      <c r="H8" s="3">
        <f t="shared" si="1"/>
        <v>0.13049347532623368</v>
      </c>
      <c r="I8" s="27">
        <f>I7+H8</f>
        <v>0.7742612869356531</v>
      </c>
    </row>
    <row r="9" spans="1:16" ht="15.75" x14ac:dyDescent="0.25">
      <c r="A9" s="8" t="s">
        <v>7</v>
      </c>
      <c r="B9" s="9">
        <f>Sheet1!C10</f>
        <v>46654</v>
      </c>
      <c r="C9" s="10">
        <f>Sheet1!D10</f>
        <v>607</v>
      </c>
      <c r="D9" s="10">
        <f>Sheet1!E10</f>
        <v>542</v>
      </c>
      <c r="E9" s="10">
        <f>Sheet1!F10</f>
        <v>253</v>
      </c>
      <c r="F9" s="10">
        <f>Sheet1!G10</f>
        <v>103</v>
      </c>
      <c r="G9" s="8">
        <f t="shared" si="0"/>
        <v>1505</v>
      </c>
      <c r="H9" s="3">
        <f t="shared" si="1"/>
        <v>0.22573871306434679</v>
      </c>
      <c r="I9" s="27">
        <f>I8+H9</f>
        <v>0.99999999999999989</v>
      </c>
    </row>
    <row r="10" spans="1:16" ht="15.75" x14ac:dyDescent="0.25">
      <c r="A10" s="4" t="s">
        <v>24</v>
      </c>
      <c r="B10" s="25">
        <f>SUM(B4:B9)</f>
        <v>258318</v>
      </c>
      <c r="C10" s="26">
        <f t="shared" ref="C10:F10" si="2">SUM(C4:C9)</f>
        <v>2668</v>
      </c>
      <c r="D10" s="26">
        <f t="shared" si="2"/>
        <v>2158</v>
      </c>
      <c r="E10" s="26">
        <f t="shared" si="2"/>
        <v>1255</v>
      </c>
      <c r="F10" s="26">
        <f t="shared" si="2"/>
        <v>586</v>
      </c>
      <c r="G10" s="25">
        <f>SUM(G4:G9)</f>
        <v>6667</v>
      </c>
      <c r="H10" s="27">
        <f>SUM(H4:H9)</f>
        <v>0.99999999999999989</v>
      </c>
      <c r="I10" s="1"/>
    </row>
    <row r="11" spans="1:16" x14ac:dyDescent="0.25">
      <c r="A11" s="29">
        <f>G10/B10</f>
        <v>2.5809273840769902E-2</v>
      </c>
    </row>
    <row r="12" spans="1:16" ht="31.5" x14ac:dyDescent="0.25">
      <c r="M12" s="28" t="s">
        <v>43</v>
      </c>
      <c r="N12" s="28" t="s">
        <v>44</v>
      </c>
      <c r="O12" s="28" t="s">
        <v>11</v>
      </c>
      <c r="P12" s="28" t="s">
        <v>45</v>
      </c>
    </row>
    <row r="13" spans="1:16" x14ac:dyDescent="0.25">
      <c r="M13" s="37">
        <f>C10</f>
        <v>2668</v>
      </c>
      <c r="N13" s="37">
        <f t="shared" ref="N13:P13" si="3">D10</f>
        <v>2158</v>
      </c>
      <c r="O13" s="37">
        <f t="shared" si="3"/>
        <v>1255</v>
      </c>
      <c r="P13" s="37">
        <f t="shared" si="3"/>
        <v>586</v>
      </c>
    </row>
  </sheetData>
  <mergeCells count="6">
    <mergeCell ref="I2:I3"/>
    <mergeCell ref="A2:A3"/>
    <mergeCell ref="B2:B3"/>
    <mergeCell ref="C2:F2"/>
    <mergeCell ref="G2:G3"/>
    <mergeCell ref="H2:H3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>diakov.net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teddy wahyudiyanto</dc:creator>
  <cp:lastModifiedBy>Windows User</cp:lastModifiedBy>
  <dcterms:created xsi:type="dcterms:W3CDTF">2023-06-16T12:14:35Z</dcterms:created>
  <dcterms:modified xsi:type="dcterms:W3CDTF">2023-08-05T12:00:23Z</dcterms:modified>
</cp:coreProperties>
</file>